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elena\Rebalans 1. 2023\"/>
    </mc:Choice>
  </mc:AlternateContent>
  <xr:revisionPtr revIDLastSave="0" documentId="13_ncr:1_{0564C20E-3C89-4C07-9B93-F70EA36075C0}" xr6:coauthVersionLast="37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definedNames>
    <definedName name="_xlnm.Print_Titles" localSheetId="4">'POSEBNI DIO'!$6:$6</definedName>
    <definedName name="_xlnm.Print_Area" localSheetId="4">'POSEBNI DIO'!$B$2:$R$131</definedName>
    <definedName name="_xlnm.Print_Area" localSheetId="2">'Rashodi prema funkcijskoj kl'!$A$2:$Q$34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7" l="1"/>
  <c r="H127" i="7"/>
  <c r="H126" i="7" s="1"/>
  <c r="H125" i="7" s="1"/>
  <c r="H123" i="7"/>
  <c r="G123" i="7" s="1"/>
  <c r="H119" i="7"/>
  <c r="H118" i="7" s="1"/>
  <c r="G96" i="7"/>
  <c r="H114" i="7"/>
  <c r="H113" i="7" s="1"/>
  <c r="G113" i="7" s="1"/>
  <c r="H111" i="7"/>
  <c r="G111" i="7" s="1"/>
  <c r="G115" i="7"/>
  <c r="H108" i="7"/>
  <c r="H103" i="7"/>
  <c r="H100" i="7"/>
  <c r="H95" i="7"/>
  <c r="H87" i="7"/>
  <c r="G87" i="7" s="1"/>
  <c r="H90" i="7"/>
  <c r="G90" i="7" s="1"/>
  <c r="H83" i="7"/>
  <c r="H82" i="7" s="1"/>
  <c r="H79" i="7"/>
  <c r="H78" i="7" s="1"/>
  <c r="H75" i="7"/>
  <c r="H71" i="7"/>
  <c r="H67" i="7"/>
  <c r="H64" i="7"/>
  <c r="H34" i="7"/>
  <c r="G37" i="7"/>
  <c r="H55" i="7"/>
  <c r="H54" i="7" s="1"/>
  <c r="H51" i="7"/>
  <c r="H50" i="7" s="1"/>
  <c r="H47" i="7"/>
  <c r="H46" i="7" s="1"/>
  <c r="H44" i="7"/>
  <c r="H41" i="7"/>
  <c r="H38" i="7"/>
  <c r="H31" i="7"/>
  <c r="F31" i="7"/>
  <c r="H28" i="7"/>
  <c r="G23" i="7"/>
  <c r="G24" i="7"/>
  <c r="G26" i="7"/>
  <c r="G29" i="7"/>
  <c r="G30" i="7"/>
  <c r="G32" i="7"/>
  <c r="G35" i="7"/>
  <c r="G36" i="7"/>
  <c r="G39" i="7"/>
  <c r="G42" i="7"/>
  <c r="G43" i="7"/>
  <c r="G45" i="7"/>
  <c r="G48" i="7"/>
  <c r="G49" i="7"/>
  <c r="G52" i="7"/>
  <c r="G53" i="7"/>
  <c r="G56" i="7"/>
  <c r="G57" i="7"/>
  <c r="G58" i="7"/>
  <c r="G59" i="7"/>
  <c r="G60" i="7"/>
  <c r="G65" i="7"/>
  <c r="G66" i="7"/>
  <c r="G68" i="7"/>
  <c r="G69" i="7"/>
  <c r="G72" i="7"/>
  <c r="G73" i="7"/>
  <c r="G74" i="7"/>
  <c r="G76" i="7"/>
  <c r="G77" i="7"/>
  <c r="G80" i="7"/>
  <c r="G81" i="7"/>
  <c r="G84" i="7"/>
  <c r="G85" i="7"/>
  <c r="G88" i="7"/>
  <c r="G89" i="7"/>
  <c r="G91" i="7"/>
  <c r="G92" i="7"/>
  <c r="G97" i="7"/>
  <c r="G98" i="7"/>
  <c r="G99" i="7"/>
  <c r="G101" i="7"/>
  <c r="G104" i="7"/>
  <c r="G105" i="7"/>
  <c r="G106" i="7"/>
  <c r="G107" i="7"/>
  <c r="G109" i="7"/>
  <c r="G112" i="7"/>
  <c r="G120" i="7"/>
  <c r="G121" i="7"/>
  <c r="G124" i="7"/>
  <c r="G129" i="7"/>
  <c r="H25" i="7"/>
  <c r="H22" i="7"/>
  <c r="G17" i="7"/>
  <c r="G18" i="7"/>
  <c r="H16" i="7"/>
  <c r="H15" i="7" s="1"/>
  <c r="H14" i="7" s="1"/>
  <c r="G11" i="7"/>
  <c r="G12" i="7"/>
  <c r="G13" i="7"/>
  <c r="H10" i="7"/>
  <c r="H9" i="7" s="1"/>
  <c r="F11" i="6"/>
  <c r="C13" i="5"/>
  <c r="C14" i="5"/>
  <c r="C15" i="5"/>
  <c r="C16" i="5"/>
  <c r="C17" i="5"/>
  <c r="C12" i="5"/>
  <c r="G21" i="1"/>
  <c r="G22" i="1"/>
  <c r="G20" i="1"/>
  <c r="G10" i="1"/>
  <c r="G11" i="1"/>
  <c r="G12" i="1"/>
  <c r="G13" i="1"/>
  <c r="G14" i="1"/>
  <c r="G15" i="1"/>
  <c r="G9" i="1"/>
  <c r="F9" i="1"/>
  <c r="H22" i="1"/>
  <c r="H9" i="1"/>
  <c r="H15" i="1" s="1"/>
  <c r="H12" i="1"/>
  <c r="G28" i="1"/>
  <c r="G27" i="1"/>
  <c r="E107" i="3"/>
  <c r="G107" i="3"/>
  <c r="G95" i="3"/>
  <c r="F87" i="3"/>
  <c r="E83" i="3"/>
  <c r="G83" i="3"/>
  <c r="F79" i="3"/>
  <c r="F80" i="3"/>
  <c r="G74" i="3"/>
  <c r="G71" i="3"/>
  <c r="G56" i="3"/>
  <c r="G48" i="3"/>
  <c r="F66" i="3"/>
  <c r="F67" i="3"/>
  <c r="F68" i="3"/>
  <c r="F70" i="3"/>
  <c r="F72" i="3"/>
  <c r="F73" i="3"/>
  <c r="F75" i="3"/>
  <c r="F76" i="3"/>
  <c r="F78" i="3"/>
  <c r="F82" i="3"/>
  <c r="F84" i="3"/>
  <c r="F85" i="3"/>
  <c r="F86" i="3"/>
  <c r="F88" i="3"/>
  <c r="F89" i="3"/>
  <c r="F90" i="3"/>
  <c r="F91" i="3"/>
  <c r="F92" i="3"/>
  <c r="F93" i="3"/>
  <c r="F94" i="3"/>
  <c r="F96" i="3"/>
  <c r="F97" i="3"/>
  <c r="F99" i="3"/>
  <c r="F100" i="3"/>
  <c r="F101" i="3"/>
  <c r="F49" i="3"/>
  <c r="F53" i="3"/>
  <c r="F54" i="3"/>
  <c r="F55" i="3"/>
  <c r="F57" i="3"/>
  <c r="F58" i="3"/>
  <c r="F59" i="3"/>
  <c r="F60" i="3"/>
  <c r="F61" i="3"/>
  <c r="F62" i="3"/>
  <c r="F63" i="3"/>
  <c r="F64" i="3"/>
  <c r="F65" i="3"/>
  <c r="F41" i="3"/>
  <c r="F107" i="3" s="1"/>
  <c r="F21" i="3"/>
  <c r="H122" i="7" l="1"/>
  <c r="G122" i="7" s="1"/>
  <c r="H110" i="7"/>
  <c r="G110" i="7" s="1"/>
  <c r="H70" i="7"/>
  <c r="G114" i="7"/>
  <c r="H86" i="7"/>
  <c r="G86" i="7" s="1"/>
  <c r="H102" i="7"/>
  <c r="H63" i="7"/>
  <c r="H94" i="7"/>
  <c r="H21" i="7"/>
  <c r="H40" i="7"/>
  <c r="H33" i="7"/>
  <c r="H27" i="7"/>
  <c r="H8" i="7"/>
  <c r="H7" i="7" s="1"/>
  <c r="G81" i="3"/>
  <c r="G102" i="3"/>
  <c r="G110" i="3" s="1"/>
  <c r="G47" i="3"/>
  <c r="G12" i="3"/>
  <c r="G19" i="3"/>
  <c r="G22" i="3"/>
  <c r="F13" i="3"/>
  <c r="F14" i="3"/>
  <c r="F15" i="3"/>
  <c r="F16" i="3"/>
  <c r="F18" i="3"/>
  <c r="F23" i="3"/>
  <c r="F27" i="3"/>
  <c r="F30" i="3"/>
  <c r="F33" i="3"/>
  <c r="H117" i="7" l="1"/>
  <c r="H116" i="7" s="1"/>
  <c r="H62" i="7"/>
  <c r="H93" i="7"/>
  <c r="H20" i="7"/>
  <c r="H19" i="7" s="1"/>
  <c r="G11" i="3"/>
  <c r="G34" i="3" s="1"/>
  <c r="G106" i="3" s="1"/>
  <c r="G108" i="3" s="1"/>
  <c r="H61" i="7" l="1"/>
  <c r="H130" i="7" s="1"/>
  <c r="B15" i="5"/>
  <c r="B13" i="5"/>
  <c r="B12" i="5" l="1"/>
  <c r="F22" i="1"/>
  <c r="F12" i="1"/>
  <c r="F15" i="1" l="1"/>
  <c r="E40" i="3"/>
  <c r="E32" i="3"/>
  <c r="E29" i="3"/>
  <c r="E22" i="3"/>
  <c r="F22" i="3" s="1"/>
  <c r="E19" i="3"/>
  <c r="E17" i="3"/>
  <c r="F17" i="3" s="1"/>
  <c r="E12" i="3"/>
  <c r="F12" i="3" s="1"/>
  <c r="E28" i="3" l="1"/>
  <c r="F28" i="3" s="1"/>
  <c r="F29" i="3"/>
  <c r="E31" i="3"/>
  <c r="F31" i="3" s="1"/>
  <c r="F32" i="3"/>
  <c r="E39" i="3"/>
  <c r="F39" i="3" s="1"/>
  <c r="F40" i="3"/>
  <c r="F19" i="3"/>
  <c r="E11" i="3"/>
  <c r="E95" i="3"/>
  <c r="F95" i="3" s="1"/>
  <c r="F83" i="3"/>
  <c r="E77" i="3"/>
  <c r="F77" i="3" s="1"/>
  <c r="E74" i="3"/>
  <c r="F74" i="3" s="1"/>
  <c r="E71" i="3"/>
  <c r="F71" i="3" s="1"/>
  <c r="E69" i="3"/>
  <c r="F69" i="3" s="1"/>
  <c r="E56" i="3"/>
  <c r="F56" i="3" s="1"/>
  <c r="E48" i="3"/>
  <c r="F48" i="3" s="1"/>
  <c r="E34" i="3" l="1"/>
  <c r="E106" i="3" s="1"/>
  <c r="E108" i="3" s="1"/>
  <c r="F11" i="3"/>
  <c r="E81" i="3"/>
  <c r="F81" i="3" s="1"/>
  <c r="E47" i="3"/>
  <c r="F47" i="3" s="1"/>
  <c r="B17" i="5"/>
  <c r="F34" i="3" l="1"/>
  <c r="F106" i="3" s="1"/>
  <c r="F108" i="3" s="1"/>
  <c r="E102" i="3"/>
  <c r="E110" i="3" s="1"/>
  <c r="F102" i="3" l="1"/>
  <c r="F110" i="3" s="1"/>
  <c r="F127" i="7" l="1"/>
  <c r="G127" i="7" s="1"/>
  <c r="F119" i="7"/>
  <c r="F103" i="7"/>
  <c r="G103" i="7" s="1"/>
  <c r="F108" i="7"/>
  <c r="G108" i="7" s="1"/>
  <c r="F100" i="7"/>
  <c r="G100" i="7" s="1"/>
  <c r="F95" i="7"/>
  <c r="G95" i="7" s="1"/>
  <c r="F83" i="7"/>
  <c r="F79" i="7"/>
  <c r="F75" i="7"/>
  <c r="G75" i="7" s="1"/>
  <c r="F71" i="7"/>
  <c r="G71" i="7" s="1"/>
  <c r="F67" i="7"/>
  <c r="G67" i="7" s="1"/>
  <c r="F64" i="7"/>
  <c r="G64" i="7" s="1"/>
  <c r="F55" i="7"/>
  <c r="F51" i="7"/>
  <c r="F47" i="7"/>
  <c r="F44" i="7"/>
  <c r="G44" i="7" s="1"/>
  <c r="F41" i="7"/>
  <c r="G41" i="7" s="1"/>
  <c r="F38" i="7"/>
  <c r="G38" i="7" s="1"/>
  <c r="F34" i="7"/>
  <c r="G34" i="7" s="1"/>
  <c r="G31" i="7"/>
  <c r="F28" i="7"/>
  <c r="G28" i="7" s="1"/>
  <c r="F22" i="7"/>
  <c r="G22" i="7" s="1"/>
  <c r="F25" i="7"/>
  <c r="G25" i="7" s="1"/>
  <c r="F16" i="7"/>
  <c r="F10" i="7"/>
  <c r="F78" i="7" l="1"/>
  <c r="G78" i="7" s="1"/>
  <c r="G79" i="7"/>
  <c r="F50" i="7"/>
  <c r="G50" i="7" s="1"/>
  <c r="G51" i="7"/>
  <c r="F82" i="7"/>
  <c r="G82" i="7" s="1"/>
  <c r="G83" i="7"/>
  <c r="F9" i="7"/>
  <c r="G10" i="7"/>
  <c r="F118" i="7"/>
  <c r="G119" i="7"/>
  <c r="F46" i="7"/>
  <c r="G46" i="7" s="1"/>
  <c r="G47" i="7"/>
  <c r="F54" i="7"/>
  <c r="G54" i="7" s="1"/>
  <c r="G55" i="7"/>
  <c r="F15" i="7"/>
  <c r="F14" i="7" s="1"/>
  <c r="G16" i="7"/>
  <c r="G15" i="7" s="1"/>
  <c r="G14" i="7" s="1"/>
  <c r="F125" i="7"/>
  <c r="G125" i="7" s="1"/>
  <c r="F126" i="7"/>
  <c r="G126" i="7" s="1"/>
  <c r="F94" i="7"/>
  <c r="G94" i="7" s="1"/>
  <c r="F102" i="7"/>
  <c r="G102" i="7" s="1"/>
  <c r="F70" i="7"/>
  <c r="G70" i="7" s="1"/>
  <c r="F63" i="7"/>
  <c r="G63" i="7" s="1"/>
  <c r="F40" i="7"/>
  <c r="G40" i="7" s="1"/>
  <c r="F33" i="7"/>
  <c r="G33" i="7" s="1"/>
  <c r="F27" i="7"/>
  <c r="F21" i="7"/>
  <c r="G21" i="7" s="1"/>
  <c r="G27" i="7" l="1"/>
  <c r="F20" i="7"/>
  <c r="F19" i="7" s="1"/>
  <c r="F8" i="7"/>
  <c r="G9" i="7"/>
  <c r="F117" i="7"/>
  <c r="G118" i="7"/>
  <c r="F93" i="7"/>
  <c r="G93" i="7" s="1"/>
  <c r="F62" i="7"/>
  <c r="G117" i="7" l="1"/>
  <c r="F116" i="7"/>
  <c r="G116" i="7" s="1"/>
  <c r="G62" i="7"/>
  <c r="F61" i="7"/>
  <c r="G61" i="7" s="1"/>
  <c r="F7" i="7"/>
  <c r="G7" i="7" s="1"/>
  <c r="G8" i="7"/>
  <c r="F130" i="7"/>
  <c r="G130" i="7" s="1"/>
</calcChain>
</file>

<file path=xl/sharedStrings.xml><?xml version="1.0" encoding="utf-8"?>
<sst xmlns="http://schemas.openxmlformats.org/spreadsheetml/2006/main" count="319" uniqueCount="116">
  <si>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</si>
  <si>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</si>
  <si>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</si>
  <si>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</si>
  <si>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</si>
  <si>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</si>
  <si>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</si>
  <si>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</si>
  <si>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</si>
  <si>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</si>
  <si>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</si>
  <si>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</si>
  <si>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</si>
  <si>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</si>
  <si>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</si>
  <si>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</si>
  <si>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</si>
  <si>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</si>
  <si>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</si>
  <si>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</si>
  <si>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</si>
  <si>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</si>
  <si>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</si>
  <si>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</si>
  <si>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</si>
  <si>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</si>
  <si>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</si>
  <si>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</si>
  <si>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</si>
  <si>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</si>
  <si>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</si>
  <si>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</si>
  <si>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</si>
  <si>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</si>
  <si>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</si>
  <si>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</si>
  <si>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</si>
  <si>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</si>
  <si>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</si>
  <si>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</si>
  <si>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</si>
  <si>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</si>
  <si>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</si>
  <si>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</si>
  <si>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</si>
  <si>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</si>
  <si>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</si>
  <si>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</si>
  <si>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</si>
  <si>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t>Naziv</t>
  </si>
  <si>
    <t>Djelatnost srednjih škola</t>
  </si>
  <si>
    <t>F.P. I dodatni udio  u pro.na dohodak</t>
  </si>
  <si>
    <t>Financijski rashodi</t>
  </si>
  <si>
    <t>Administracija i upravljanje</t>
  </si>
  <si>
    <t>Podizanje kvalitete i standarda u školstvu</t>
  </si>
  <si>
    <t>Vlastiti prihodi - korisnici</t>
  </si>
  <si>
    <t>Proračun JLS</t>
  </si>
  <si>
    <t>Prihodi za posebne namjene</t>
  </si>
  <si>
    <t>Rashodi za dodatna ulaganja na nefinancijskoj imovini</t>
  </si>
  <si>
    <t>Projekt Medicinska+ SS Medicinska</t>
  </si>
  <si>
    <t>Subvencije</t>
  </si>
  <si>
    <t>Pomoći dane u inozemstvo i unutar općeg proračuna</t>
  </si>
  <si>
    <t>Projekt Erasmus+ KA122 Irsko isksustvo MŠ A.K.</t>
  </si>
  <si>
    <t>Projekt Erasmus+ Program zdravstvene njege MŠ A.K.</t>
  </si>
  <si>
    <t>Sveukupni rashodi i izdaci tekuće godine</t>
  </si>
  <si>
    <t>Državni propračun</t>
  </si>
  <si>
    <t>Višak prihoda poslovanja</t>
  </si>
  <si>
    <t>Državni proračun</t>
  </si>
  <si>
    <t>Tekuće donacije korisnici</t>
  </si>
  <si>
    <t>Pomoći iz inozemstva</t>
  </si>
  <si>
    <t>Projekt Uspostava Regionalnog centra kompetentnosti (RCK)</t>
  </si>
  <si>
    <t>Višak/manjak prihoda - ZŽ</t>
  </si>
  <si>
    <t xml:space="preserve">A2204-01 </t>
  </si>
  <si>
    <t>Program: 2205</t>
  </si>
  <si>
    <t>Program: 2204</t>
  </si>
  <si>
    <t>SREDNJE ŠKOLSTVO - IZNAD STANDARDA</t>
  </si>
  <si>
    <t>SREDNJE ŠKOLSTVO - STANDARD</t>
  </si>
  <si>
    <t>A2205-12</t>
  </si>
  <si>
    <t>A2204-07</t>
  </si>
  <si>
    <t>Naknade građanima i kućanstvima na temelju osiguranja i druge naknade</t>
  </si>
  <si>
    <t>Program: 4302</t>
  </si>
  <si>
    <t>PROJEKTI EU</t>
  </si>
  <si>
    <t>K4302-80</t>
  </si>
  <si>
    <t>T4302-99</t>
  </si>
  <si>
    <t>Predfinanciranje iz ŽP</t>
  </si>
  <si>
    <t>Program: 4306</t>
  </si>
  <si>
    <t>4306-10</t>
  </si>
  <si>
    <t>4306-15</t>
  </si>
  <si>
    <t>Nacionalni EU projekti</t>
  </si>
  <si>
    <t>HZZ - stručno osposobljavanje</t>
  </si>
  <si>
    <t>09 Obrazovanje</t>
  </si>
  <si>
    <t>091 Predškolsko i osnovno obrazovanje</t>
  </si>
  <si>
    <t>UKUPNO</t>
  </si>
  <si>
    <t>F.P. i dod. udio u por. na dohodak</t>
  </si>
  <si>
    <t>Ukupni rashodi</t>
  </si>
  <si>
    <t>Prihodi od upravnih i administrativnih pristojbi, pristojbi po posebnim propisima i naknada</t>
  </si>
  <si>
    <t>Prihodi od prodaje proizvoda i robe te pružeih usluga i prihoda od donacije</t>
  </si>
  <si>
    <t>Vlastiti izvori</t>
  </si>
  <si>
    <t>Rezultat poslovanja</t>
  </si>
  <si>
    <t>Refund/sufinanciranje projekata iz EU</t>
  </si>
  <si>
    <t>Ukupni prihodi</t>
  </si>
  <si>
    <t>VIŠAK KORIŠTEN ZA POKRIĆE RASHODA</t>
  </si>
  <si>
    <t>Ukupni tekući prihodi</t>
  </si>
  <si>
    <t>Višak korišten za rashode tekućih godina</t>
  </si>
  <si>
    <t>Ukupno</t>
  </si>
  <si>
    <t>Ukupni tekući rashodi</t>
  </si>
  <si>
    <t>0912 Osnovno obrazovanje</t>
  </si>
  <si>
    <t>092 Srednjoškolsko obrazovanje</t>
  </si>
  <si>
    <t>0922 Više srednjoškolsko obrazovanje</t>
  </si>
  <si>
    <t>Povećanje/smanjenje</t>
  </si>
  <si>
    <t>Prve izmjene i dopune plana 2023.</t>
  </si>
  <si>
    <t>Rekapitulacija</t>
  </si>
  <si>
    <t>Ostali rashodi</t>
  </si>
  <si>
    <t>A2205-37</t>
  </si>
  <si>
    <t>Zalihe menstrualnih potrepština</t>
  </si>
  <si>
    <t>MEDICINSKA ŠKOLA ANTE KUZMANIĆA ZADAR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</si>
</sst>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9" fillId="5" borderId="0" applyNumberFormat="0" applyBorder="0" applyAlignment="0" applyProtection="0"/>
  </cellStyleXfs>
  <cellXfs count="22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3" fontId="3" fillId="2" borderId="3" xfId="0" applyNumberFormat="1" applyFont="1" applyFill="1" applyBorder="1" applyAlignment="1">
      <alignment horizontal="right"/>
    </xf>
    <xf numFmtId="43" fontId="6" fillId="2" borderId="4" xfId="0" applyNumberFormat="1" applyFont="1" applyFill="1" applyBorder="1" applyAlignment="1">
      <alignment horizontal="right"/>
    </xf>
    <xf numFmtId="0" fontId="0" fillId="0" borderId="0" xfId="0" applyFill="1"/>
    <xf numFmtId="0" fontId="0" fillId="0" borderId="3" xfId="0" applyBorder="1"/>
    <xf numFmtId="43" fontId="6" fillId="4" borderId="3" xfId="0" applyNumberFormat="1" applyFont="1" applyFill="1" applyBorder="1" applyAlignment="1">
      <alignment horizontal="right"/>
    </xf>
    <xf numFmtId="43" fontId="6" fillId="4" borderId="3" xfId="0" applyNumberFormat="1" applyFont="1" applyFill="1" applyBorder="1" applyAlignment="1" applyProtection="1">
      <alignment horizontal="right" wrapText="1"/>
    </xf>
    <xf numFmtId="43" fontId="2" fillId="0" borderId="0" xfId="0" applyNumberFormat="1" applyFont="1" applyFill="1" applyBorder="1" applyAlignment="1" applyProtection="1">
      <alignment horizontal="center" vertical="center" wrapText="1"/>
    </xf>
    <xf numFmtId="43" fontId="3" fillId="0" borderId="0" xfId="0" applyNumberFormat="1" applyFont="1" applyFill="1" applyBorder="1" applyAlignment="1" applyProtection="1">
      <alignment vertical="center" wrapText="1"/>
    </xf>
    <xf numFmtId="43" fontId="6" fillId="4" borderId="3" xfId="0" applyNumberFormat="1" applyFont="1" applyFill="1" applyBorder="1" applyAlignment="1" applyProtection="1">
      <alignment horizontal="center" vertical="center" wrapText="1"/>
    </xf>
    <xf numFmtId="43" fontId="0" fillId="0" borderId="0" xfId="0" applyNumberFormat="1"/>
    <xf numFmtId="43" fontId="1" fillId="0" borderId="3" xfId="0" applyNumberFormat="1" applyFont="1" applyBorder="1"/>
    <xf numFmtId="0" fontId="1" fillId="0" borderId="3" xfId="0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43" fontId="3" fillId="0" borderId="3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/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2" xfId="0" applyNumberFormat="1" applyFont="1" applyFill="1" applyBorder="1" applyAlignment="1" applyProtection="1">
      <alignment horizontal="left" vertical="center" wrapText="1" indent="1"/>
    </xf>
    <xf numFmtId="0" fontId="6" fillId="0" borderId="4" xfId="0" applyNumberFormat="1" applyFont="1" applyFill="1" applyBorder="1" applyAlignment="1" applyProtection="1">
      <alignment horizontal="left" vertical="center" wrapText="1" inden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43" fontId="6" fillId="0" borderId="4" xfId="0" applyNumberFormat="1" applyFont="1" applyFill="1" applyBorder="1" applyAlignment="1">
      <alignment horizontal="right"/>
    </xf>
    <xf numFmtId="43" fontId="6" fillId="0" borderId="3" xfId="0" applyNumberFormat="1" applyFont="1" applyFill="1" applyBorder="1" applyAlignment="1">
      <alignment horizontal="right"/>
    </xf>
    <xf numFmtId="43" fontId="6" fillId="0" borderId="3" xfId="0" applyNumberFormat="1" applyFont="1" applyFill="1" applyBorder="1" applyAlignment="1" applyProtection="1">
      <alignment horizontal="right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/>
    </xf>
    <xf numFmtId="43" fontId="1" fillId="0" borderId="3" xfId="0" applyNumberFormat="1" applyFont="1" applyFill="1" applyBorder="1"/>
    <xf numFmtId="43" fontId="3" fillId="0" borderId="3" xfId="0" applyNumberFormat="1" applyFont="1" applyFill="1" applyBorder="1" applyAlignment="1" applyProtection="1">
      <alignment horizontal="right" wrapText="1"/>
    </xf>
    <xf numFmtId="0" fontId="9" fillId="0" borderId="3" xfId="0" quotePrefix="1" applyFont="1" applyFill="1" applyBorder="1" applyAlignment="1">
      <alignment horizontal="left" vertical="center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left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9" fillId="2" borderId="6" xfId="0" applyNumberFormat="1" applyFont="1" applyFill="1" applyBorder="1" applyAlignment="1" applyProtection="1">
      <alignment horizontal="left" vertical="center" wrapText="1"/>
    </xf>
    <xf numFmtId="0" fontId="10" fillId="2" borderId="6" xfId="0" quotePrefix="1" applyFont="1" applyFill="1" applyBorder="1" applyAlignment="1">
      <alignment horizontal="left" vertical="center"/>
    </xf>
    <xf numFmtId="0" fontId="0" fillId="0" borderId="0" xfId="0" applyFont="1" applyFill="1" applyBorder="1"/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2" xfId="0" applyNumberFormat="1" applyFont="1" applyFill="1" applyBorder="1" applyAlignment="1" applyProtection="1">
      <alignment horizontal="left" vertical="center" wrapText="1" indent="1"/>
    </xf>
    <xf numFmtId="0" fontId="3" fillId="0" borderId="4" xfId="0" applyNumberFormat="1" applyFont="1" applyFill="1" applyBorder="1" applyAlignment="1" applyProtection="1">
      <alignment horizontal="left" vertical="center" wrapText="1" inden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18" fillId="0" borderId="4" xfId="0" applyNumberFormat="1" applyFont="1" applyFill="1" applyBorder="1" applyAlignment="1" applyProtection="1">
      <alignment horizontal="left" vertical="center" wrapText="1" inden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2" fillId="0" borderId="4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/>
    </xf>
    <xf numFmtId="0" fontId="21" fillId="0" borderId="3" xfId="0" quotePrefix="1" applyFont="1" applyFill="1" applyBorder="1" applyAlignment="1">
      <alignment horizontal="left" vertical="center"/>
    </xf>
    <xf numFmtId="0" fontId="10" fillId="0" borderId="3" xfId="0" quotePrefix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 wrapText="1"/>
    </xf>
    <xf numFmtId="43" fontId="1" fillId="0" borderId="5" xfId="0" applyNumberFormat="1" applyFont="1" applyBorder="1" applyAlignment="1">
      <alignment horizontal="center" vertical="center"/>
    </xf>
    <xf numFmtId="43" fontId="6" fillId="2" borderId="3" xfId="0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>
      <alignment horizontal="right"/>
    </xf>
    <xf numFmtId="43" fontId="6" fillId="0" borderId="3" xfId="0" applyNumberFormat="1" applyFont="1" applyBorder="1" applyAlignment="1">
      <alignment horizontal="right"/>
    </xf>
    <xf numFmtId="43" fontId="6" fillId="3" borderId="3" xfId="0" applyNumberFormat="1" applyFont="1" applyFill="1" applyBorder="1" applyAlignment="1" applyProtection="1">
      <alignment horizontal="right" wrapText="1"/>
    </xf>
    <xf numFmtId="43" fontId="4" fillId="0" borderId="0" xfId="0" applyNumberFormat="1" applyFont="1" applyFill="1" applyBorder="1" applyAlignment="1" applyProtection="1">
      <alignment horizontal="center" vertical="center" wrapText="1"/>
    </xf>
    <xf numFmtId="43" fontId="3" fillId="0" borderId="0" xfId="0" applyNumberFormat="1" applyFont="1" applyFill="1" applyBorder="1" applyAlignment="1" applyProtection="1"/>
    <xf numFmtId="43" fontId="6" fillId="4" borderId="1" xfId="0" quotePrefix="1" applyNumberFormat="1" applyFont="1" applyFill="1" applyBorder="1" applyAlignment="1">
      <alignment horizontal="right"/>
    </xf>
    <xf numFmtId="43" fontId="6" fillId="3" borderId="1" xfId="0" quotePrefix="1" applyNumberFormat="1" applyFont="1" applyFill="1" applyBorder="1" applyAlignment="1">
      <alignment horizontal="right"/>
    </xf>
    <xf numFmtId="43" fontId="5" fillId="0" borderId="0" xfId="0" applyNumberFormat="1" applyFont="1" applyBorder="1" applyAlignment="1">
      <alignment horizontal="right"/>
    </xf>
    <xf numFmtId="0" fontId="11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43" fontId="6" fillId="0" borderId="3" xfId="0" applyNumberFormat="1" applyFont="1" applyFill="1" applyBorder="1" applyAlignment="1" applyProtection="1">
      <alignment wrapText="1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/>
    </xf>
    <xf numFmtId="0" fontId="11" fillId="4" borderId="3" xfId="0" applyNumberFormat="1" applyFont="1" applyFill="1" applyBorder="1" applyAlignment="1" applyProtection="1">
      <alignment vertical="center" wrapText="1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left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/>
    </xf>
    <xf numFmtId="0" fontId="22" fillId="2" borderId="0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0" fontId="23" fillId="0" borderId="0" xfId="0" applyFont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quotePrefix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 wrapText="1"/>
    </xf>
    <xf numFmtId="43" fontId="3" fillId="2" borderId="3" xfId="0" applyNumberFormat="1" applyFont="1" applyFill="1" applyBorder="1" applyAlignment="1" applyProtection="1">
      <alignment horizontal="center" vertical="center" wrapText="1"/>
    </xf>
    <xf numFmtId="43" fontId="3" fillId="2" borderId="3" xfId="0" applyNumberFormat="1" applyFont="1" applyFill="1" applyBorder="1" applyAlignment="1" applyProtection="1">
      <alignment horizontal="left" vertical="center" wrapText="1"/>
    </xf>
    <xf numFmtId="43" fontId="3" fillId="0" borderId="0" xfId="0" applyNumberFormat="1" applyFont="1" applyFill="1" applyBorder="1" applyAlignment="1" applyProtection="1">
      <alignment horizontal="center" vertical="center" wrapText="1"/>
    </xf>
    <xf numFmtId="43" fontId="6" fillId="4" borderId="4" xfId="0" applyNumberFormat="1" applyFont="1" applyFill="1" applyBorder="1" applyAlignment="1">
      <alignment horizontal="center" vertical="center"/>
    </xf>
    <xf numFmtId="43" fontId="6" fillId="4" borderId="3" xfId="0" applyNumberFormat="1" applyFont="1" applyFill="1" applyBorder="1" applyAlignment="1">
      <alignment horizontal="center" vertical="center"/>
    </xf>
    <xf numFmtId="43" fontId="6" fillId="0" borderId="4" xfId="0" applyNumberFormat="1" applyFont="1" applyFill="1" applyBorder="1" applyAlignment="1">
      <alignment horizontal="center" vertical="center"/>
    </xf>
    <xf numFmtId="43" fontId="6" fillId="0" borderId="3" xfId="0" applyNumberFormat="1" applyFont="1" applyFill="1" applyBorder="1" applyAlignment="1">
      <alignment horizontal="center" vertical="center"/>
    </xf>
    <xf numFmtId="43" fontId="3" fillId="0" borderId="3" xfId="0" applyNumberFormat="1" applyFont="1" applyFill="1" applyBorder="1" applyAlignment="1">
      <alignment horizontal="center" vertical="center"/>
    </xf>
    <xf numFmtId="43" fontId="11" fillId="0" borderId="3" xfId="0" applyNumberFormat="1" applyFont="1" applyFill="1" applyBorder="1" applyAlignment="1">
      <alignment horizontal="center" vertical="center"/>
    </xf>
    <xf numFmtId="43" fontId="9" fillId="0" borderId="3" xfId="0" applyNumberFormat="1" applyFont="1" applyFill="1" applyBorder="1" applyAlignment="1">
      <alignment horizontal="center" vertical="center"/>
    </xf>
    <xf numFmtId="43" fontId="3" fillId="2" borderId="3" xfId="0" applyNumberFormat="1" applyFont="1" applyFill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  <xf numFmtId="43" fontId="3" fillId="2" borderId="0" xfId="0" applyNumberFormat="1" applyFont="1" applyFill="1" applyBorder="1" applyAlignment="1">
      <alignment horizontal="center" vertical="center"/>
    </xf>
    <xf numFmtId="43" fontId="3" fillId="2" borderId="0" xfId="0" applyNumberFormat="1" applyFont="1" applyFill="1" applyBorder="1" applyAlignment="1" applyProtection="1">
      <alignment horizontal="center" vertical="center" wrapText="1"/>
    </xf>
    <xf numFmtId="43" fontId="3" fillId="0" borderId="3" xfId="0" applyNumberFormat="1" applyFont="1" applyFill="1" applyBorder="1" applyAlignment="1" applyProtection="1">
      <alignment horizontal="center" vertical="center" wrapText="1"/>
    </xf>
    <xf numFmtId="43" fontId="1" fillId="0" borderId="3" xfId="0" applyNumberFormat="1" applyFont="1" applyFill="1" applyBorder="1" applyAlignment="1">
      <alignment horizontal="center" vertical="center"/>
    </xf>
    <xf numFmtId="43" fontId="3" fillId="2" borderId="6" xfId="0" applyNumberFormat="1" applyFont="1" applyFill="1" applyBorder="1" applyAlignment="1">
      <alignment horizontal="center" vertical="center"/>
    </xf>
    <xf numFmtId="43" fontId="1" fillId="0" borderId="6" xfId="0" applyNumberFormat="1" applyFont="1" applyFill="1" applyBorder="1" applyAlignment="1">
      <alignment horizontal="center" vertical="center"/>
    </xf>
    <xf numFmtId="43" fontId="0" fillId="0" borderId="3" xfId="0" applyNumberFormat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43" fontId="25" fillId="0" borderId="3" xfId="0" applyNumberFormat="1" applyFont="1" applyBorder="1" applyAlignment="1">
      <alignment horizontal="center" vertical="center"/>
    </xf>
    <xf numFmtId="43" fontId="6" fillId="7" borderId="4" xfId="0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25" fillId="0" borderId="0" xfId="0" applyNumberFormat="1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center" vertical="center"/>
    </xf>
    <xf numFmtId="43" fontId="3" fillId="0" borderId="3" xfId="0" applyNumberFormat="1" applyFont="1" applyFill="1" applyBorder="1" applyAlignment="1" applyProtection="1">
      <alignment horizontal="left" vertical="center" wrapText="1"/>
    </xf>
    <xf numFmtId="43" fontId="1" fillId="0" borderId="3" xfId="0" applyNumberFormat="1" applyFont="1" applyFill="1" applyBorder="1" applyAlignment="1">
      <alignment horizontal="left" vertical="center"/>
    </xf>
    <xf numFmtId="43" fontId="3" fillId="2" borderId="6" xfId="0" applyNumberFormat="1" applyFont="1" applyFill="1" applyBorder="1" applyAlignment="1" applyProtection="1">
      <alignment horizontal="left" vertical="center" wrapText="1"/>
    </xf>
    <xf numFmtId="43" fontId="22" fillId="6" borderId="3" xfId="0" applyNumberFormat="1" applyFont="1" applyFill="1" applyBorder="1" applyAlignment="1">
      <alignment horizontal="left" vertical="center" wrapText="1"/>
    </xf>
    <xf numFmtId="43" fontId="17" fillId="0" borderId="0" xfId="0" applyNumberFormat="1" applyFont="1" applyBorder="1" applyAlignment="1">
      <alignment horizontal="right" vertical="center"/>
    </xf>
    <xf numFmtId="43" fontId="1" fillId="0" borderId="0" xfId="0" applyNumberFormat="1" applyFont="1" applyBorder="1" applyAlignment="1">
      <alignment horizontal="center" vertical="center"/>
    </xf>
    <xf numFmtId="0" fontId="0" fillId="0" borderId="7" xfId="0" applyBorder="1"/>
    <xf numFmtId="43" fontId="6" fillId="2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3" fontId="6" fillId="0" borderId="1" xfId="0" applyNumberFormat="1" applyFont="1" applyBorder="1" applyAlignment="1">
      <alignment horizontal="right"/>
    </xf>
    <xf numFmtId="43" fontId="6" fillId="0" borderId="0" xfId="0" applyNumberFormat="1" applyFont="1" applyBorder="1" applyAlignment="1">
      <alignment horizontal="right"/>
    </xf>
    <xf numFmtId="43" fontId="6" fillId="0" borderId="7" xfId="0" applyNumberFormat="1" applyFont="1" applyBorder="1" applyAlignment="1">
      <alignment horizontal="right"/>
    </xf>
    <xf numFmtId="43" fontId="0" fillId="0" borderId="0" xfId="0" applyNumberFormat="1" applyBorder="1" applyAlignment="1">
      <alignment horizontal="center" vertical="center"/>
    </xf>
    <xf numFmtId="43" fontId="6" fillId="7" borderId="3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 applyProtection="1">
      <alignment vertical="center" wrapText="1"/>
    </xf>
    <xf numFmtId="0" fontId="11" fillId="2" borderId="7" xfId="0" applyNumberFormat="1" applyFont="1" applyFill="1" applyBorder="1" applyAlignment="1" applyProtection="1">
      <alignment vertical="center" wrapText="1"/>
    </xf>
    <xf numFmtId="43" fontId="1" fillId="0" borderId="1" xfId="0" applyNumberFormat="1" applyFont="1" applyBorder="1" applyAlignment="1">
      <alignment horizontal="center" vertical="center"/>
    </xf>
    <xf numFmtId="43" fontId="6" fillId="4" borderId="3" xfId="0" applyNumberFormat="1" applyFont="1" applyFill="1" applyBorder="1" applyAlignment="1" applyProtection="1">
      <alignment horizontal="center" vertical="center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43" fontId="6" fillId="2" borderId="3" xfId="0" applyNumberFormat="1" applyFont="1" applyFill="1" applyBorder="1" applyAlignment="1">
      <alignment horizontal="right"/>
    </xf>
    <xf numFmtId="0" fontId="0" fillId="0" borderId="0" xfId="0" applyAlignment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0" fillId="0" borderId="0" xfId="0" applyFill="1" applyAlignment="1"/>
    <xf numFmtId="0" fontId="1" fillId="0" borderId="0" xfId="0" applyFont="1"/>
    <xf numFmtId="0" fontId="1" fillId="0" borderId="0" xfId="0" applyFont="1" applyFill="1"/>
    <xf numFmtId="43" fontId="20" fillId="4" borderId="3" xfId="1" applyNumberFormat="1" applyFont="1" applyFill="1" applyBorder="1" applyAlignment="1"/>
    <xf numFmtId="43" fontId="1" fillId="4" borderId="3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23" fillId="0" borderId="3" xfId="0" applyFont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3" fillId="0" borderId="3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 wrapText="1"/>
    </xf>
    <xf numFmtId="0" fontId="22" fillId="6" borderId="4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4" xfId="0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2" xfId="0" applyNumberFormat="1" applyFont="1" applyFill="1" applyBorder="1" applyAlignment="1" applyProtection="1">
      <alignment horizontal="left" vertical="center" wrapText="1" indent="1"/>
    </xf>
    <xf numFmtId="0" fontId="3" fillId="0" borderId="4" xfId="0" applyNumberFormat="1" applyFont="1" applyFill="1" applyBorder="1" applyAlignment="1" applyProtection="1">
      <alignment horizontal="left" vertical="center" wrapText="1" indent="1"/>
    </xf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left" wrapText="1"/>
    </xf>
    <xf numFmtId="0" fontId="24" fillId="0" borderId="0" xfId="0" applyFont="1" applyFill="1" applyBorder="1" applyAlignment="1"/>
    <xf numFmtId="0" fontId="6" fillId="8" borderId="1" xfId="0" applyNumberFormat="1" applyFont="1" applyFill="1" applyBorder="1" applyAlignment="1" applyProtection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6" fillId="8" borderId="4" xfId="0" applyNumberFormat="1" applyFont="1" applyFill="1" applyBorder="1" applyAlignment="1" applyProtection="1">
      <alignment horizontal="center" vertical="center" wrapText="1"/>
    </xf>
    <xf numFmtId="0" fontId="6" fillId="8" borderId="3" xfId="0" applyNumberFormat="1" applyFont="1" applyFill="1" applyBorder="1" applyAlignment="1" applyProtection="1">
      <alignment horizontal="center" vertical="center" wrapText="1"/>
    </xf>
    <xf numFmtId="0" fontId="6" fillId="8" borderId="3" xfId="0" applyNumberFormat="1" applyFont="1" applyFill="1" applyBorder="1" applyAlignment="1" applyProtection="1">
      <alignment horizontal="center" vertical="center"/>
    </xf>
  </cellXfs>
  <cellStyles count="2">
    <cellStyle name="Loše" xfId="1" builtinId="27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workbookViewId="0">
      <selection activeCell="J22" sqref="J22"/>
    </sheetView>
  </sheetViews>
  <sheetFormatPr defaultRowHeight="15" x14ac:dyDescent="0.25"/>
  <cols>
    <col min="5" max="5" width="25.28515625" customWidth="1"/>
    <col min="6" max="6" width="25.28515625" style="35" customWidth="1"/>
    <col min="7" max="7" width="20.7109375" style="35" customWidth="1"/>
    <col min="8" max="8" width="26.85546875" style="35" customWidth="1"/>
    <col min="9" max="9" width="25.5703125" style="35" customWidth="1"/>
    <col min="10" max="10" width="27.140625" style="35" customWidth="1"/>
  </cols>
  <sheetData>
    <row r="1" spans="1:10" x14ac:dyDescent="0.25">
      <c r="A1" t="s">
        <v>115</v>
      </c>
    </row>
    <row r="2" spans="1:10" ht="42" customHeight="1" x14ac:dyDescent="0.25">
      <c r="A2" s="170" t="s">
        <v>46</v>
      </c>
      <c r="B2" s="170"/>
      <c r="C2" s="170"/>
      <c r="D2" s="170"/>
      <c r="E2" s="170"/>
      <c r="F2" s="170"/>
      <c r="G2" s="170"/>
      <c r="H2" s="170"/>
      <c r="I2" s="216"/>
      <c r="J2" s="216"/>
    </row>
    <row r="3" spans="1:10" ht="18" customHeight="1" x14ac:dyDescent="0.25">
      <c r="A3" s="3"/>
      <c r="B3" s="3"/>
      <c r="C3" s="3"/>
      <c r="D3" s="3"/>
      <c r="E3" s="3"/>
      <c r="F3" s="32"/>
      <c r="G3" s="32"/>
      <c r="H3" s="32"/>
      <c r="I3" s="32"/>
      <c r="J3" s="32"/>
    </row>
    <row r="4" spans="1:10" ht="15.75" customHeight="1" x14ac:dyDescent="0.25">
      <c r="A4" s="170" t="s">
        <v>32</v>
      </c>
      <c r="B4" s="170"/>
      <c r="C4" s="170"/>
      <c r="D4" s="170"/>
      <c r="E4" s="170"/>
      <c r="F4" s="170"/>
      <c r="G4" s="170"/>
      <c r="H4" s="170"/>
      <c r="I4" s="158"/>
      <c r="J4" s="158"/>
    </row>
    <row r="5" spans="1:10" ht="18" x14ac:dyDescent="0.25">
      <c r="A5" s="3"/>
      <c r="B5" s="3"/>
      <c r="C5" s="3"/>
      <c r="D5" s="3"/>
      <c r="E5" s="3"/>
      <c r="F5" s="32"/>
      <c r="G5" s="32"/>
      <c r="H5" s="32"/>
      <c r="I5" s="33"/>
      <c r="J5" s="33"/>
    </row>
    <row r="6" spans="1:10" ht="18" customHeight="1" x14ac:dyDescent="0.25">
      <c r="A6" s="170" t="s">
        <v>38</v>
      </c>
      <c r="B6" s="170"/>
      <c r="C6" s="170"/>
      <c r="D6" s="170"/>
      <c r="E6" s="170"/>
      <c r="F6" s="170"/>
      <c r="G6" s="170"/>
      <c r="H6" s="170"/>
      <c r="I6" s="157"/>
      <c r="J6" s="157"/>
    </row>
    <row r="7" spans="1:10" ht="18" x14ac:dyDescent="0.25">
      <c r="A7" s="1"/>
      <c r="B7" s="2"/>
      <c r="C7" s="2"/>
      <c r="D7" s="2"/>
      <c r="E7" s="5"/>
      <c r="F7" s="81"/>
      <c r="G7" s="81"/>
      <c r="H7" s="81"/>
      <c r="I7" s="140"/>
      <c r="J7" s="139"/>
    </row>
    <row r="8" spans="1:10" ht="25.5" x14ac:dyDescent="0.25">
      <c r="A8" s="20"/>
      <c r="B8" s="21"/>
      <c r="C8" s="21"/>
      <c r="D8" s="22"/>
      <c r="E8" s="23"/>
      <c r="F8" s="82" t="s">
        <v>42</v>
      </c>
      <c r="G8" s="142" t="s">
        <v>109</v>
      </c>
      <c r="H8" s="143" t="s">
        <v>110</v>
      </c>
      <c r="I8" s="141"/>
      <c r="J8" s="104"/>
    </row>
    <row r="9" spans="1:10" x14ac:dyDescent="0.25">
      <c r="A9" s="186" t="s">
        <v>0</v>
      </c>
      <c r="B9" s="183"/>
      <c r="C9" s="183"/>
      <c r="D9" s="183"/>
      <c r="E9" s="187"/>
      <c r="F9" s="83">
        <f>SUM(F10:F11)</f>
        <v>11753015.369999999</v>
      </c>
      <c r="G9" s="83">
        <f>H9-F9</f>
        <v>-1772104.0399999991</v>
      </c>
      <c r="H9" s="83">
        <f>SUM(H10:H11)</f>
        <v>9980911.3300000001</v>
      </c>
      <c r="I9"/>
      <c r="J9"/>
    </row>
    <row r="10" spans="1:10" x14ac:dyDescent="0.25">
      <c r="A10" s="179" t="s">
        <v>1</v>
      </c>
      <c r="B10" s="172"/>
      <c r="C10" s="172"/>
      <c r="D10" s="172"/>
      <c r="E10" s="185"/>
      <c r="F10" s="47">
        <v>11752915.369999999</v>
      </c>
      <c r="G10" s="161">
        <f t="shared" ref="G10:G15" si="0">H10-F10</f>
        <v>-1774504.0399999991</v>
      </c>
      <c r="H10" s="47">
        <v>9978411.3300000001</v>
      </c>
      <c r="I10"/>
      <c r="J10"/>
    </row>
    <row r="11" spans="1:10" x14ac:dyDescent="0.25">
      <c r="A11" s="188" t="s">
        <v>2</v>
      </c>
      <c r="B11" s="185"/>
      <c r="C11" s="185"/>
      <c r="D11" s="185"/>
      <c r="E11" s="185"/>
      <c r="F11" s="47">
        <v>100</v>
      </c>
      <c r="G11" s="161">
        <f t="shared" si="0"/>
        <v>2400</v>
      </c>
      <c r="H11" s="47">
        <v>2500</v>
      </c>
      <c r="I11"/>
      <c r="J11"/>
    </row>
    <row r="12" spans="1:10" x14ac:dyDescent="0.25">
      <c r="A12" s="24" t="s">
        <v>3</v>
      </c>
      <c r="B12" s="25"/>
      <c r="C12" s="25"/>
      <c r="D12" s="25"/>
      <c r="E12" s="25"/>
      <c r="F12" s="83">
        <f t="shared" ref="F12" si="1">+F13+F14</f>
        <v>13881710.17</v>
      </c>
      <c r="G12" s="83">
        <f t="shared" si="0"/>
        <v>-46448.909999998286</v>
      </c>
      <c r="H12" s="83">
        <f>SUM(H13:H14)</f>
        <v>13835261.260000002</v>
      </c>
      <c r="I12"/>
      <c r="J12"/>
    </row>
    <row r="13" spans="1:10" x14ac:dyDescent="0.25">
      <c r="A13" s="171" t="s">
        <v>4</v>
      </c>
      <c r="B13" s="172"/>
      <c r="C13" s="172"/>
      <c r="D13" s="172"/>
      <c r="E13" s="172"/>
      <c r="F13" s="47">
        <v>5358827.3499999996</v>
      </c>
      <c r="G13" s="161">
        <f t="shared" si="0"/>
        <v>95800.13000000082</v>
      </c>
      <c r="H13" s="46">
        <v>5454627.4800000004</v>
      </c>
      <c r="I13"/>
      <c r="J13"/>
    </row>
    <row r="14" spans="1:10" x14ac:dyDescent="0.25">
      <c r="A14" s="184" t="s">
        <v>5</v>
      </c>
      <c r="B14" s="185"/>
      <c r="C14" s="185"/>
      <c r="D14" s="185"/>
      <c r="E14" s="185"/>
      <c r="F14" s="84">
        <v>8522882.8200000003</v>
      </c>
      <c r="G14" s="161">
        <f t="shared" si="0"/>
        <v>-142249.04000000004</v>
      </c>
      <c r="H14" s="93">
        <v>8380633.7800000003</v>
      </c>
      <c r="I14"/>
      <c r="J14"/>
    </row>
    <row r="15" spans="1:10" x14ac:dyDescent="0.25">
      <c r="A15" s="182" t="s">
        <v>6</v>
      </c>
      <c r="B15" s="183"/>
      <c r="C15" s="183"/>
      <c r="D15" s="183"/>
      <c r="E15" s="183"/>
      <c r="F15" s="83">
        <f t="shared" ref="F15" si="2">+F9-F12</f>
        <v>-2128694.8000000007</v>
      </c>
      <c r="G15" s="83">
        <f t="shared" si="0"/>
        <v>-1725655.1300000008</v>
      </c>
      <c r="H15" s="83">
        <f>H9-H12</f>
        <v>-3854349.9300000016</v>
      </c>
      <c r="I15"/>
      <c r="J15"/>
    </row>
    <row r="16" spans="1:10" ht="18" x14ac:dyDescent="0.25">
      <c r="A16" s="3"/>
      <c r="B16" s="6"/>
      <c r="C16" s="6"/>
      <c r="D16" s="6"/>
      <c r="E16" s="6"/>
      <c r="F16" s="86"/>
      <c r="G16" s="86"/>
      <c r="H16" s="87"/>
      <c r="I16" s="87"/>
      <c r="J16" s="87"/>
    </row>
    <row r="17" spans="1:10" ht="18" customHeight="1" x14ac:dyDescent="0.25">
      <c r="A17" s="170" t="s">
        <v>39</v>
      </c>
      <c r="B17" s="170"/>
      <c r="C17" s="170"/>
      <c r="D17" s="170"/>
      <c r="E17" s="170"/>
      <c r="F17" s="170"/>
      <c r="G17" s="170"/>
      <c r="H17" s="170"/>
      <c r="I17" s="157"/>
      <c r="J17" s="157"/>
    </row>
    <row r="18" spans="1:10" ht="18" x14ac:dyDescent="0.25">
      <c r="A18" s="18"/>
      <c r="B18" s="17"/>
      <c r="C18" s="17"/>
      <c r="D18" s="17"/>
      <c r="E18" s="17"/>
      <c r="F18" s="86"/>
      <c r="G18" s="86"/>
      <c r="H18" s="87"/>
      <c r="I18" s="87"/>
      <c r="J18" s="87"/>
    </row>
    <row r="19" spans="1:10" ht="25.5" x14ac:dyDescent="0.25">
      <c r="A19" s="20"/>
      <c r="B19" s="21"/>
      <c r="C19" s="21"/>
      <c r="D19" s="22"/>
      <c r="E19" s="23"/>
      <c r="F19" s="82" t="s">
        <v>42</v>
      </c>
      <c r="G19" s="142" t="s">
        <v>109</v>
      </c>
      <c r="H19" s="143" t="s">
        <v>110</v>
      </c>
      <c r="I19"/>
      <c r="J19"/>
    </row>
    <row r="20" spans="1:10" ht="15.75" customHeight="1" x14ac:dyDescent="0.25">
      <c r="A20" s="179" t="s">
        <v>8</v>
      </c>
      <c r="B20" s="180"/>
      <c r="C20" s="180"/>
      <c r="D20" s="180"/>
      <c r="E20" s="181"/>
      <c r="F20" s="84">
        <v>2123347.67</v>
      </c>
      <c r="G20" s="84">
        <f>H20-F20</f>
        <v>1629724.37</v>
      </c>
      <c r="H20" s="84">
        <v>3753072.04</v>
      </c>
      <c r="I20"/>
      <c r="J20"/>
    </row>
    <row r="21" spans="1:10" x14ac:dyDescent="0.25">
      <c r="A21" s="179" t="s">
        <v>9</v>
      </c>
      <c r="B21" s="172"/>
      <c r="C21" s="172"/>
      <c r="D21" s="172"/>
      <c r="E21" s="172"/>
      <c r="F21" s="84">
        <v>0</v>
      </c>
      <c r="G21" s="84">
        <f t="shared" ref="G21:G22" si="3">H21-F21</f>
        <v>0</v>
      </c>
      <c r="H21" s="84">
        <v>0</v>
      </c>
      <c r="I21"/>
      <c r="J21"/>
    </row>
    <row r="22" spans="1:10" x14ac:dyDescent="0.25">
      <c r="A22" s="182" t="s">
        <v>10</v>
      </c>
      <c r="B22" s="183"/>
      <c r="C22" s="183"/>
      <c r="D22" s="183"/>
      <c r="E22" s="183"/>
      <c r="F22" s="83">
        <f t="shared" ref="F22" si="4">+F21+F20</f>
        <v>2123347.67</v>
      </c>
      <c r="G22" s="83">
        <f t="shared" si="3"/>
        <v>1629724.37</v>
      </c>
      <c r="H22" s="83">
        <f>SUM(H20:H21)</f>
        <v>3753072.04</v>
      </c>
      <c r="I22"/>
      <c r="J22"/>
    </row>
    <row r="23" spans="1:10" ht="18" x14ac:dyDescent="0.25">
      <c r="A23" s="16"/>
      <c r="B23" s="17"/>
      <c r="C23" s="17"/>
      <c r="D23" s="17"/>
      <c r="E23" s="17"/>
      <c r="F23" s="86"/>
      <c r="G23" s="86"/>
      <c r="H23" s="87"/>
      <c r="I23" s="87"/>
      <c r="J23" s="87"/>
    </row>
    <row r="24" spans="1:10" ht="18" customHeight="1" x14ac:dyDescent="0.25">
      <c r="A24" s="170" t="s">
        <v>48</v>
      </c>
      <c r="B24" s="170"/>
      <c r="C24" s="170"/>
      <c r="D24" s="170"/>
      <c r="E24" s="170"/>
      <c r="F24" s="170"/>
      <c r="G24" s="170"/>
      <c r="H24" s="170"/>
      <c r="I24" s="157"/>
      <c r="J24" s="157"/>
    </row>
    <row r="25" spans="1:10" ht="18" x14ac:dyDescent="0.25">
      <c r="A25" s="16"/>
      <c r="B25" s="17"/>
      <c r="C25" s="17"/>
      <c r="D25" s="17"/>
      <c r="E25" s="17"/>
      <c r="F25" s="86"/>
      <c r="G25" s="86"/>
      <c r="H25" s="87"/>
      <c r="I25" s="87"/>
      <c r="J25" s="87"/>
    </row>
    <row r="26" spans="1:10" ht="25.5" x14ac:dyDescent="0.25">
      <c r="A26" s="20"/>
      <c r="B26" s="21"/>
      <c r="C26" s="21"/>
      <c r="D26" s="22"/>
      <c r="E26" s="23"/>
      <c r="F26" s="82" t="s">
        <v>42</v>
      </c>
      <c r="G26" s="142" t="s">
        <v>109</v>
      </c>
      <c r="H26" s="143" t="s">
        <v>110</v>
      </c>
      <c r="I26"/>
      <c r="J26"/>
    </row>
    <row r="27" spans="1:10" x14ac:dyDescent="0.25">
      <c r="A27" s="173" t="s">
        <v>40</v>
      </c>
      <c r="B27" s="174"/>
      <c r="C27" s="174"/>
      <c r="D27" s="174"/>
      <c r="E27" s="175"/>
      <c r="F27" s="88">
        <v>5347.13</v>
      </c>
      <c r="G27" s="88">
        <f>H27-F27</f>
        <v>95930.76</v>
      </c>
      <c r="H27" s="31">
        <v>101277.89</v>
      </c>
      <c r="I27"/>
      <c r="J27"/>
    </row>
    <row r="28" spans="1:10" ht="30" customHeight="1" x14ac:dyDescent="0.25">
      <c r="A28" s="176" t="s">
        <v>7</v>
      </c>
      <c r="B28" s="177"/>
      <c r="C28" s="177"/>
      <c r="D28" s="177"/>
      <c r="E28" s="178"/>
      <c r="F28" s="89">
        <v>5347.13</v>
      </c>
      <c r="G28" s="89">
        <f>H28-F28</f>
        <v>95930.76</v>
      </c>
      <c r="H28" s="85">
        <v>101277.89</v>
      </c>
      <c r="I28"/>
      <c r="J28"/>
    </row>
    <row r="31" spans="1:10" x14ac:dyDescent="0.25">
      <c r="A31" s="171" t="s">
        <v>11</v>
      </c>
      <c r="B31" s="172"/>
      <c r="C31" s="172"/>
      <c r="D31" s="172"/>
      <c r="E31" s="172"/>
      <c r="F31" s="84">
        <v>0</v>
      </c>
      <c r="G31" s="84">
        <v>0</v>
      </c>
      <c r="H31" s="144">
        <v>0</v>
      </c>
      <c r="I31" s="146"/>
      <c r="J31" s="145"/>
    </row>
    <row r="32" spans="1:10" ht="11.25" customHeight="1" x14ac:dyDescent="0.25">
      <c r="A32" s="12"/>
      <c r="B32" s="13"/>
      <c r="C32" s="13"/>
      <c r="D32" s="13"/>
      <c r="E32" s="13"/>
      <c r="F32" s="90"/>
      <c r="G32" s="90"/>
      <c r="H32" s="90"/>
      <c r="I32" s="90"/>
      <c r="J32" s="90"/>
    </row>
    <row r="33" spans="1:10" s="165" customFormat="1" x14ac:dyDescent="0.25">
      <c r="A33" s="163"/>
      <c r="B33" s="164"/>
      <c r="C33" s="164"/>
      <c r="D33" s="164"/>
      <c r="E33" s="164"/>
      <c r="F33" s="164"/>
      <c r="G33" s="164"/>
      <c r="H33" s="164"/>
      <c r="I33" s="164"/>
      <c r="J33" s="164"/>
    </row>
    <row r="35" spans="1:10" s="162" customFormat="1" x14ac:dyDescent="0.25">
      <c r="A35" s="163"/>
      <c r="B35" s="164"/>
      <c r="C35" s="164"/>
      <c r="D35" s="164"/>
      <c r="E35" s="164"/>
      <c r="F35" s="164"/>
      <c r="G35" s="164"/>
      <c r="H35" s="164"/>
      <c r="I35" s="164"/>
      <c r="J35" s="164"/>
    </row>
    <row r="37" spans="1:10" ht="29.25" customHeight="1" x14ac:dyDescent="0.25">
      <c r="A37" s="217" t="s">
        <v>41</v>
      </c>
      <c r="B37" s="217"/>
      <c r="C37" s="217"/>
      <c r="D37" s="217"/>
      <c r="E37" s="217"/>
      <c r="F37" s="217"/>
      <c r="G37" s="217"/>
      <c r="H37" s="217"/>
      <c r="I37" s="159"/>
      <c r="J37" s="159"/>
    </row>
  </sheetData>
  <mergeCells count="18">
    <mergeCell ref="A13:E13"/>
    <mergeCell ref="A9:E9"/>
    <mergeCell ref="A10:E10"/>
    <mergeCell ref="A11:E11"/>
    <mergeCell ref="A17:H17"/>
    <mergeCell ref="A6:H6"/>
    <mergeCell ref="A4:H4"/>
    <mergeCell ref="A2:H2"/>
    <mergeCell ref="A20:E20"/>
    <mergeCell ref="A21:E21"/>
    <mergeCell ref="A22:E22"/>
    <mergeCell ref="A14:E14"/>
    <mergeCell ref="A15:E15"/>
    <mergeCell ref="A31:E31"/>
    <mergeCell ref="A27:E27"/>
    <mergeCell ref="A28:E28"/>
    <mergeCell ref="A24:H24"/>
    <mergeCell ref="A37:H3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abSelected="1" zoomScaleNormal="100" zoomScaleSheetLayoutView="100" workbookViewId="0">
      <selection activeCell="L111" sqref="L1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0.42578125" bestFit="1" customWidth="1"/>
    <col min="5" max="5" width="18.7109375" style="132" customWidth="1"/>
    <col min="6" max="6" width="20.28515625" style="132" customWidth="1"/>
    <col min="7" max="7" width="20.42578125" style="132" customWidth="1"/>
    <col min="8" max="9" width="15.85546875" style="132" bestFit="1" customWidth="1"/>
  </cols>
  <sheetData>
    <row r="1" spans="1:10" x14ac:dyDescent="0.25">
      <c r="A1" t="s">
        <v>115</v>
      </c>
      <c r="E1"/>
      <c r="F1" s="35"/>
      <c r="G1" s="35"/>
      <c r="H1" s="35"/>
      <c r="I1" s="35"/>
      <c r="J1" s="35"/>
    </row>
    <row r="2" spans="1:10" ht="60" customHeight="1" x14ac:dyDescent="0.25">
      <c r="A2" s="170" t="s">
        <v>46</v>
      </c>
      <c r="B2" s="170"/>
      <c r="C2" s="170"/>
      <c r="D2" s="170"/>
      <c r="E2" s="170"/>
      <c r="F2" s="170"/>
      <c r="G2" s="170"/>
      <c r="H2" s="216"/>
      <c r="I2" s="216"/>
    </row>
    <row r="3" spans="1:10" ht="18" customHeight="1" x14ac:dyDescent="0.25">
      <c r="A3" s="3"/>
      <c r="B3" s="3"/>
      <c r="C3" s="3"/>
      <c r="D3" s="3"/>
      <c r="E3" s="32"/>
      <c r="F3" s="32"/>
      <c r="G3" s="32"/>
      <c r="H3" s="32"/>
      <c r="I3" s="32"/>
    </row>
    <row r="4" spans="1:10" ht="15.75" customHeight="1" x14ac:dyDescent="0.25">
      <c r="A4" s="170" t="s">
        <v>32</v>
      </c>
      <c r="B4" s="170"/>
      <c r="C4" s="170"/>
      <c r="D4" s="170"/>
      <c r="E4" s="170"/>
      <c r="F4" s="170"/>
      <c r="G4" s="170"/>
      <c r="H4" s="158"/>
      <c r="I4" s="158"/>
    </row>
    <row r="5" spans="1:10" ht="18" x14ac:dyDescent="0.25">
      <c r="A5" s="3"/>
      <c r="B5" s="3"/>
      <c r="C5" s="3"/>
      <c r="D5" s="3"/>
      <c r="E5" s="32"/>
      <c r="F5" s="32"/>
      <c r="G5" s="32"/>
      <c r="H5" s="112"/>
      <c r="I5" s="112"/>
    </row>
    <row r="6" spans="1:10" ht="18" customHeight="1" x14ac:dyDescent="0.25">
      <c r="A6" s="170" t="s">
        <v>13</v>
      </c>
      <c r="B6" s="170"/>
      <c r="C6" s="170"/>
      <c r="D6" s="170"/>
      <c r="E6" s="170"/>
      <c r="F6" s="170"/>
      <c r="G6" s="170"/>
      <c r="H6" s="157"/>
      <c r="I6" s="157"/>
    </row>
    <row r="7" spans="1:10" ht="18" x14ac:dyDescent="0.25">
      <c r="A7" s="3"/>
      <c r="B7" s="3"/>
      <c r="C7" s="3"/>
      <c r="D7" s="3"/>
      <c r="E7" s="32"/>
      <c r="F7" s="32"/>
      <c r="G7" s="32"/>
      <c r="H7" s="112"/>
      <c r="I7" s="112"/>
    </row>
    <row r="8" spans="1:10" ht="15.75" customHeight="1" x14ac:dyDescent="0.25">
      <c r="A8" s="170" t="s">
        <v>1</v>
      </c>
      <c r="B8" s="170"/>
      <c r="C8" s="170"/>
      <c r="D8" s="170"/>
      <c r="E8" s="170"/>
      <c r="F8" s="170"/>
      <c r="G8" s="170"/>
      <c r="H8" s="160"/>
      <c r="I8" s="160"/>
    </row>
    <row r="9" spans="1:10" ht="18" x14ac:dyDescent="0.25">
      <c r="A9" s="3"/>
      <c r="B9" s="3"/>
      <c r="C9" s="3"/>
      <c r="D9" s="3"/>
      <c r="E9" s="32"/>
      <c r="F9" s="32"/>
      <c r="G9" s="32"/>
      <c r="H9" s="112"/>
      <c r="I9" s="112"/>
    </row>
    <row r="10" spans="1:10" ht="25.5" x14ac:dyDescent="0.25">
      <c r="A10" s="15" t="s">
        <v>14</v>
      </c>
      <c r="B10" s="14" t="s">
        <v>15</v>
      </c>
      <c r="C10" s="14" t="s">
        <v>16</v>
      </c>
      <c r="D10" s="14" t="s">
        <v>12</v>
      </c>
      <c r="E10" s="34" t="s">
        <v>42</v>
      </c>
      <c r="F10" s="152" t="s">
        <v>109</v>
      </c>
      <c r="G10" s="15" t="s">
        <v>110</v>
      </c>
      <c r="H10"/>
      <c r="I10"/>
    </row>
    <row r="11" spans="1:10" ht="15.75" customHeight="1" x14ac:dyDescent="0.25">
      <c r="A11" s="94">
        <v>6</v>
      </c>
      <c r="B11" s="94"/>
      <c r="C11" s="94"/>
      <c r="D11" s="94" t="s">
        <v>17</v>
      </c>
      <c r="E11" s="114">
        <f>+E12+E17+E19+E22</f>
        <v>11752915.370000001</v>
      </c>
      <c r="F11" s="114">
        <f>G11-E11</f>
        <v>-1774504.040000001</v>
      </c>
      <c r="G11" s="114">
        <f>G12+G17+G19+G22</f>
        <v>9978411.3300000001</v>
      </c>
      <c r="H11"/>
      <c r="I11"/>
    </row>
    <row r="12" spans="1:10" s="28" customFormat="1" ht="38.25" x14ac:dyDescent="0.25">
      <c r="A12" s="75"/>
      <c r="B12" s="75">
        <v>63</v>
      </c>
      <c r="C12" s="75"/>
      <c r="D12" s="75" t="s">
        <v>44</v>
      </c>
      <c r="E12" s="116">
        <f>+E13+E14+E15</f>
        <v>11597267.67</v>
      </c>
      <c r="F12" s="116">
        <f t="shared" ref="F12:F34" si="0">G12-E12</f>
        <v>-2085082.8800000008</v>
      </c>
      <c r="G12" s="116">
        <f>SUM(G13:G16)</f>
        <v>9512184.7899999991</v>
      </c>
    </row>
    <row r="13" spans="1:10" s="28" customFormat="1" x14ac:dyDescent="0.25">
      <c r="A13" s="53"/>
      <c r="B13" s="53"/>
      <c r="C13" s="78">
        <v>51</v>
      </c>
      <c r="D13" s="70" t="s">
        <v>65</v>
      </c>
      <c r="E13" s="117">
        <v>2758367.82</v>
      </c>
      <c r="F13" s="117">
        <f t="shared" si="0"/>
        <v>-624357.44999999972</v>
      </c>
      <c r="G13" s="117">
        <v>2134010.37</v>
      </c>
    </row>
    <row r="14" spans="1:10" s="28" customFormat="1" x14ac:dyDescent="0.25">
      <c r="A14" s="53"/>
      <c r="B14" s="53"/>
      <c r="C14" s="78">
        <v>53</v>
      </c>
      <c r="D14" s="70" t="s">
        <v>56</v>
      </c>
      <c r="E14" s="117">
        <v>750</v>
      </c>
      <c r="F14" s="117">
        <f t="shared" si="0"/>
        <v>0</v>
      </c>
      <c r="G14" s="117">
        <v>750</v>
      </c>
    </row>
    <row r="15" spans="1:10" s="28" customFormat="1" x14ac:dyDescent="0.25">
      <c r="A15" s="53"/>
      <c r="B15" s="53"/>
      <c r="C15" s="78">
        <v>54</v>
      </c>
      <c r="D15" s="79" t="s">
        <v>69</v>
      </c>
      <c r="E15" s="117">
        <v>8838149.8499999996</v>
      </c>
      <c r="F15" s="117">
        <f t="shared" si="0"/>
        <v>-1460725.4299999997</v>
      </c>
      <c r="G15" s="117">
        <v>7377424.4199999999</v>
      </c>
    </row>
    <row r="16" spans="1:10" s="28" customFormat="1" x14ac:dyDescent="0.25">
      <c r="A16" s="53"/>
      <c r="B16" s="53"/>
      <c r="C16" s="9">
        <v>57</v>
      </c>
      <c r="D16" s="72" t="s">
        <v>89</v>
      </c>
      <c r="E16" s="117"/>
      <c r="F16" s="117">
        <f t="shared" si="0"/>
        <v>0</v>
      </c>
      <c r="G16" s="117"/>
    </row>
    <row r="17" spans="1:9" s="28" customFormat="1" ht="51" x14ac:dyDescent="0.25">
      <c r="A17" s="76"/>
      <c r="B17" s="76">
        <v>65</v>
      </c>
      <c r="C17" s="77"/>
      <c r="D17" s="80" t="s">
        <v>95</v>
      </c>
      <c r="E17" s="116">
        <f>+E18</f>
        <v>250</v>
      </c>
      <c r="F17" s="116">
        <f t="shared" si="0"/>
        <v>0</v>
      </c>
      <c r="G17" s="116">
        <v>250</v>
      </c>
    </row>
    <row r="18" spans="1:9" s="28" customFormat="1" x14ac:dyDescent="0.25">
      <c r="A18" s="53"/>
      <c r="B18" s="53"/>
      <c r="C18" s="68">
        <v>41</v>
      </c>
      <c r="D18" s="70" t="s">
        <v>57</v>
      </c>
      <c r="E18" s="117">
        <v>250</v>
      </c>
      <c r="F18" s="117">
        <f t="shared" si="0"/>
        <v>0</v>
      </c>
      <c r="G18" s="117">
        <v>250</v>
      </c>
    </row>
    <row r="19" spans="1:9" s="28" customFormat="1" ht="38.25" x14ac:dyDescent="0.25">
      <c r="A19" s="76"/>
      <c r="B19" s="76">
        <v>66</v>
      </c>
      <c r="C19" s="75"/>
      <c r="D19" s="60" t="s">
        <v>96</v>
      </c>
      <c r="E19" s="116">
        <f>+E20+E21</f>
        <v>11614.48</v>
      </c>
      <c r="F19" s="116">
        <f t="shared" si="0"/>
        <v>1000</v>
      </c>
      <c r="G19" s="116">
        <f>SUM(G20:G21)</f>
        <v>12614.48</v>
      </c>
    </row>
    <row r="20" spans="1:9" s="28" customFormat="1" x14ac:dyDescent="0.25">
      <c r="A20" s="53"/>
      <c r="B20" s="53"/>
      <c r="C20" s="68">
        <v>31</v>
      </c>
      <c r="D20" s="70" t="s">
        <v>55</v>
      </c>
      <c r="E20" s="117">
        <v>11614.48</v>
      </c>
      <c r="F20" s="117">
        <v>0</v>
      </c>
      <c r="G20" s="117">
        <v>11614.48</v>
      </c>
    </row>
    <row r="21" spans="1:9" s="28" customFormat="1" x14ac:dyDescent="0.25">
      <c r="A21" s="53"/>
      <c r="B21" s="76"/>
      <c r="C21" s="78">
        <v>61</v>
      </c>
      <c r="D21" s="70" t="s">
        <v>68</v>
      </c>
      <c r="E21" s="117">
        <v>0</v>
      </c>
      <c r="F21" s="117">
        <f t="shared" si="0"/>
        <v>1000</v>
      </c>
      <c r="G21" s="117">
        <v>1000</v>
      </c>
    </row>
    <row r="22" spans="1:9" s="28" customFormat="1" ht="38.25" x14ac:dyDescent="0.25">
      <c r="A22" s="76"/>
      <c r="B22" s="76">
        <v>67</v>
      </c>
      <c r="C22" s="77"/>
      <c r="D22" s="75" t="s">
        <v>45</v>
      </c>
      <c r="E22" s="118">
        <f>+E23+E27</f>
        <v>143783.22</v>
      </c>
      <c r="F22" s="116">
        <f t="shared" si="0"/>
        <v>309578.83999999997</v>
      </c>
      <c r="G22" s="118">
        <f>SUM(G23:G27)</f>
        <v>453362.06</v>
      </c>
    </row>
    <row r="23" spans="1:9" s="28" customFormat="1" x14ac:dyDescent="0.25">
      <c r="A23" s="76"/>
      <c r="B23" s="76"/>
      <c r="C23" s="68">
        <v>11</v>
      </c>
      <c r="D23" s="69" t="s">
        <v>18</v>
      </c>
      <c r="E23" s="119">
        <v>32981.879999999997</v>
      </c>
      <c r="F23" s="117">
        <f t="shared" si="0"/>
        <v>8906.32</v>
      </c>
      <c r="G23" s="119">
        <v>41888.199999999997</v>
      </c>
    </row>
    <row r="24" spans="1:9" s="28" customFormat="1" x14ac:dyDescent="0.25">
      <c r="A24" s="76"/>
      <c r="B24" s="76"/>
      <c r="C24" s="68">
        <v>12</v>
      </c>
      <c r="D24" s="70" t="s">
        <v>71</v>
      </c>
      <c r="E24" s="119"/>
      <c r="F24" s="116"/>
      <c r="G24" s="119"/>
    </row>
    <row r="25" spans="1:9" s="28" customFormat="1" ht="25.5" x14ac:dyDescent="0.25">
      <c r="A25" s="76"/>
      <c r="B25" s="76"/>
      <c r="C25" s="68">
        <v>18</v>
      </c>
      <c r="D25" s="70" t="s">
        <v>99</v>
      </c>
      <c r="E25" s="119"/>
      <c r="F25" s="116"/>
      <c r="G25" s="119"/>
    </row>
    <row r="26" spans="1:9" s="28" customFormat="1" x14ac:dyDescent="0.25">
      <c r="A26" s="76"/>
      <c r="B26" s="76"/>
      <c r="C26" s="68">
        <v>19</v>
      </c>
      <c r="D26" s="70" t="s">
        <v>84</v>
      </c>
      <c r="E26" s="119">
        <v>0</v>
      </c>
      <c r="F26" s="117">
        <v>300000</v>
      </c>
      <c r="G26" s="119">
        <v>300000</v>
      </c>
    </row>
    <row r="27" spans="1:9" s="28" customFormat="1" ht="25.5" x14ac:dyDescent="0.25">
      <c r="A27" s="76"/>
      <c r="B27" s="76"/>
      <c r="C27" s="68">
        <v>45</v>
      </c>
      <c r="D27" s="69" t="s">
        <v>51</v>
      </c>
      <c r="E27" s="119">
        <v>110801.34</v>
      </c>
      <c r="F27" s="117">
        <f t="shared" si="0"/>
        <v>672.52000000000407</v>
      </c>
      <c r="G27" s="119">
        <v>111473.86</v>
      </c>
    </row>
    <row r="28" spans="1:9" ht="25.5" x14ac:dyDescent="0.25">
      <c r="A28" s="95">
        <v>7</v>
      </c>
      <c r="B28" s="96"/>
      <c r="C28" s="96"/>
      <c r="D28" s="97" t="s">
        <v>19</v>
      </c>
      <c r="E28" s="114">
        <f>+E29</f>
        <v>100</v>
      </c>
      <c r="F28" s="114">
        <f t="shared" si="0"/>
        <v>2400</v>
      </c>
      <c r="G28" s="114">
        <v>2500</v>
      </c>
      <c r="H28"/>
      <c r="I28"/>
    </row>
    <row r="29" spans="1:9" ht="25.5" x14ac:dyDescent="0.25">
      <c r="A29" s="10"/>
      <c r="B29" s="10">
        <v>72</v>
      </c>
      <c r="C29" s="10"/>
      <c r="D29" s="19" t="s">
        <v>43</v>
      </c>
      <c r="E29" s="120">
        <f>+E30</f>
        <v>100</v>
      </c>
      <c r="F29" s="117">
        <f t="shared" si="0"/>
        <v>2400</v>
      </c>
      <c r="G29" s="120">
        <v>2500</v>
      </c>
      <c r="H29"/>
      <c r="I29"/>
    </row>
    <row r="30" spans="1:9" ht="25.5" x14ac:dyDescent="0.25">
      <c r="A30" s="10"/>
      <c r="B30" s="10"/>
      <c r="C30" s="9">
        <v>71</v>
      </c>
      <c r="D30" s="69" t="s">
        <v>19</v>
      </c>
      <c r="E30" s="120">
        <v>100</v>
      </c>
      <c r="F30" s="117">
        <f t="shared" si="0"/>
        <v>2400</v>
      </c>
      <c r="G30" s="111">
        <v>2500</v>
      </c>
      <c r="H30"/>
      <c r="I30"/>
    </row>
    <row r="31" spans="1:9" ht="25.5" x14ac:dyDescent="0.25">
      <c r="A31" s="95">
        <v>8</v>
      </c>
      <c r="B31" s="96"/>
      <c r="C31" s="96"/>
      <c r="D31" s="97" t="s">
        <v>30</v>
      </c>
      <c r="E31" s="114">
        <f>+E32</f>
        <v>2123347.67</v>
      </c>
      <c r="F31" s="114">
        <f t="shared" si="0"/>
        <v>1629724.37</v>
      </c>
      <c r="G31" s="114">
        <v>3753072.04</v>
      </c>
      <c r="H31"/>
      <c r="I31"/>
    </row>
    <row r="32" spans="1:9" x14ac:dyDescent="0.25">
      <c r="A32" s="10"/>
      <c r="B32" s="10">
        <v>84</v>
      </c>
      <c r="C32" s="10"/>
      <c r="D32" s="19" t="s">
        <v>36</v>
      </c>
      <c r="E32" s="120">
        <f>+E33</f>
        <v>2123347.67</v>
      </c>
      <c r="F32" s="117">
        <f t="shared" si="0"/>
        <v>1629724.37</v>
      </c>
      <c r="G32" s="117">
        <v>3753072.04</v>
      </c>
      <c r="H32"/>
      <c r="I32"/>
    </row>
    <row r="33" spans="1:9" x14ac:dyDescent="0.25">
      <c r="A33" s="10"/>
      <c r="B33" s="10"/>
      <c r="C33" s="9">
        <v>81</v>
      </c>
      <c r="D33" s="73" t="s">
        <v>37</v>
      </c>
      <c r="E33" s="120">
        <v>2123347.67</v>
      </c>
      <c r="F33" s="117">
        <f t="shared" si="0"/>
        <v>1629724.37</v>
      </c>
      <c r="G33" s="117">
        <v>3753072.04</v>
      </c>
      <c r="H33"/>
      <c r="I33"/>
    </row>
    <row r="34" spans="1:9" x14ac:dyDescent="0.25">
      <c r="A34" s="189" t="s">
        <v>100</v>
      </c>
      <c r="B34" s="189"/>
      <c r="C34" s="189"/>
      <c r="D34" s="189"/>
      <c r="E34" s="121">
        <f>+E11+E28+E31</f>
        <v>13876363.040000001</v>
      </c>
      <c r="F34" s="116">
        <f t="shared" si="0"/>
        <v>-142379.66999999993</v>
      </c>
      <c r="G34" s="151">
        <f>G11+G28+G31</f>
        <v>13733983.370000001</v>
      </c>
      <c r="H34" s="141"/>
      <c r="I34" s="104"/>
    </row>
    <row r="35" spans="1:9" s="104" customFormat="1" x14ac:dyDescent="0.25">
      <c r="A35" s="101"/>
      <c r="B35" s="101"/>
      <c r="C35" s="102"/>
      <c r="D35" s="103"/>
      <c r="E35" s="122"/>
      <c r="F35" s="122"/>
      <c r="G35" s="122"/>
      <c r="H35" s="122"/>
      <c r="I35" s="123"/>
    </row>
    <row r="36" spans="1:9" s="104" customFormat="1" x14ac:dyDescent="0.25">
      <c r="A36" s="101"/>
      <c r="B36" s="101"/>
      <c r="C36" s="102"/>
      <c r="D36" s="103"/>
      <c r="E36" s="122"/>
      <c r="F36" s="122"/>
      <c r="G36" s="122"/>
      <c r="H36" s="122"/>
      <c r="I36" s="123"/>
    </row>
    <row r="37" spans="1:9" s="104" customFormat="1" ht="15" customHeight="1" x14ac:dyDescent="0.25">
      <c r="A37" s="202" t="s">
        <v>101</v>
      </c>
      <c r="B37" s="203"/>
      <c r="C37" s="203"/>
      <c r="D37" s="203"/>
      <c r="E37" s="203"/>
      <c r="F37" s="203"/>
      <c r="G37" s="203"/>
      <c r="H37" s="150"/>
      <c r="I37" s="149"/>
    </row>
    <row r="38" spans="1:9" ht="25.5" x14ac:dyDescent="0.25">
      <c r="A38" s="15" t="s">
        <v>14</v>
      </c>
      <c r="B38" s="14" t="s">
        <v>15</v>
      </c>
      <c r="C38" s="14" t="s">
        <v>16</v>
      </c>
      <c r="D38" s="14" t="s">
        <v>12</v>
      </c>
      <c r="E38" s="34" t="s">
        <v>42</v>
      </c>
      <c r="F38" s="152" t="s">
        <v>109</v>
      </c>
      <c r="G38" s="15" t="s">
        <v>110</v>
      </c>
      <c r="H38" s="141"/>
      <c r="I38" s="104"/>
    </row>
    <row r="39" spans="1:9" x14ac:dyDescent="0.25">
      <c r="A39" s="95">
        <v>9</v>
      </c>
      <c r="B39" s="96"/>
      <c r="C39" s="96"/>
      <c r="D39" s="97" t="s">
        <v>97</v>
      </c>
      <c r="E39" s="114">
        <f t="shared" ref="E39:E40" si="1">+E40</f>
        <v>5347.13</v>
      </c>
      <c r="F39" s="114">
        <f>G39-E39</f>
        <v>95930.76</v>
      </c>
      <c r="G39" s="114">
        <v>101277.89</v>
      </c>
      <c r="H39"/>
      <c r="I39"/>
    </row>
    <row r="40" spans="1:9" x14ac:dyDescent="0.25">
      <c r="A40" s="10"/>
      <c r="B40" s="10">
        <v>92</v>
      </c>
      <c r="C40" s="10"/>
      <c r="D40" s="19" t="s">
        <v>98</v>
      </c>
      <c r="E40" s="120">
        <f t="shared" si="1"/>
        <v>5347.13</v>
      </c>
      <c r="F40" s="117">
        <f t="shared" ref="F40" si="2">G40-E40</f>
        <v>95930.76</v>
      </c>
      <c r="G40" s="120">
        <v>101277.89</v>
      </c>
      <c r="H40"/>
      <c r="I40"/>
    </row>
    <row r="41" spans="1:9" x14ac:dyDescent="0.25">
      <c r="A41" s="10"/>
      <c r="B41" s="10"/>
      <c r="C41" s="68">
        <v>42</v>
      </c>
      <c r="D41" s="69" t="s">
        <v>66</v>
      </c>
      <c r="E41" s="120">
        <v>5347.13</v>
      </c>
      <c r="F41" s="117">
        <f>G41-E41</f>
        <v>95930.76</v>
      </c>
      <c r="G41" s="111">
        <v>101277.89</v>
      </c>
      <c r="H41"/>
      <c r="I41"/>
    </row>
    <row r="44" spans="1:9" ht="15.75" customHeight="1" x14ac:dyDescent="0.25">
      <c r="A44" s="170" t="s">
        <v>20</v>
      </c>
      <c r="B44" s="170"/>
      <c r="C44" s="170"/>
      <c r="D44" s="170"/>
      <c r="E44" s="170"/>
      <c r="F44" s="170"/>
      <c r="G44" s="170"/>
      <c r="H44" s="160"/>
      <c r="I44" s="160"/>
    </row>
    <row r="45" spans="1:9" ht="18" x14ac:dyDescent="0.25">
      <c r="A45" s="3"/>
      <c r="B45" s="3"/>
      <c r="C45" s="3"/>
      <c r="D45" s="3"/>
      <c r="E45" s="32"/>
      <c r="F45" s="32"/>
      <c r="G45" s="32"/>
      <c r="H45" s="112"/>
      <c r="I45" s="112"/>
    </row>
    <row r="46" spans="1:9" ht="25.5" x14ac:dyDescent="0.25">
      <c r="A46" s="15" t="s">
        <v>14</v>
      </c>
      <c r="B46" s="14" t="s">
        <v>15</v>
      </c>
      <c r="C46" s="14" t="s">
        <v>16</v>
      </c>
      <c r="D46" s="14" t="s">
        <v>21</v>
      </c>
      <c r="E46" s="34" t="s">
        <v>42</v>
      </c>
      <c r="F46" s="152" t="s">
        <v>109</v>
      </c>
      <c r="G46" s="15" t="s">
        <v>110</v>
      </c>
      <c r="H46"/>
      <c r="I46"/>
    </row>
    <row r="47" spans="1:9" ht="15.75" customHeight="1" x14ac:dyDescent="0.25">
      <c r="A47" s="94">
        <v>3</v>
      </c>
      <c r="B47" s="94"/>
      <c r="C47" s="94"/>
      <c r="D47" s="94" t="s">
        <v>22</v>
      </c>
      <c r="E47" s="113">
        <f t="shared" ref="E47" si="3">+E48+E56+E69+E71+E74+E77</f>
        <v>5358827.3499999996</v>
      </c>
      <c r="F47" s="113">
        <f>G47-E47</f>
        <v>95800.129999999888</v>
      </c>
      <c r="G47" s="113">
        <f>SUM(G48,G56,G69,G71,G74,G77,G79)</f>
        <v>5454627.4799999995</v>
      </c>
      <c r="H47"/>
      <c r="I47"/>
    </row>
    <row r="48" spans="1:9" s="28" customFormat="1" ht="15.75" customHeight="1" x14ac:dyDescent="0.25">
      <c r="A48" s="75"/>
      <c r="B48" s="75">
        <v>31</v>
      </c>
      <c r="C48" s="75"/>
      <c r="D48" s="75" t="s">
        <v>23</v>
      </c>
      <c r="E48" s="116">
        <f>+E49+E50+E51+E52+E53+E54+E55</f>
        <v>1353607.98</v>
      </c>
      <c r="F48" s="116">
        <f>G48-E48</f>
        <v>2238.6399999998976</v>
      </c>
      <c r="G48" s="116">
        <f>SUM(G49:G55)</f>
        <v>1355846.6199999999</v>
      </c>
    </row>
    <row r="49" spans="1:9" s="28" customFormat="1" ht="15.75" customHeight="1" x14ac:dyDescent="0.25">
      <c r="A49" s="40"/>
      <c r="B49" s="40"/>
      <c r="C49" s="68">
        <v>11</v>
      </c>
      <c r="D49" s="69" t="s">
        <v>18</v>
      </c>
      <c r="E49" s="117">
        <v>7820.02</v>
      </c>
      <c r="F49" s="117">
        <f t="shared" ref="F49:F102" si="4">G49-E49</f>
        <v>2188.6399999999994</v>
      </c>
      <c r="G49" s="124">
        <v>10008.66</v>
      </c>
    </row>
    <row r="50" spans="1:9" s="28" customFormat="1" ht="15.75" customHeight="1" x14ac:dyDescent="0.25">
      <c r="A50" s="40"/>
      <c r="B50" s="40"/>
      <c r="C50" s="68">
        <v>12</v>
      </c>
      <c r="D50" s="70" t="s">
        <v>71</v>
      </c>
      <c r="E50" s="117"/>
      <c r="F50" s="117"/>
      <c r="G50" s="124"/>
    </row>
    <row r="51" spans="1:9" s="28" customFormat="1" ht="15.75" customHeight="1" x14ac:dyDescent="0.25">
      <c r="A51" s="40"/>
      <c r="B51" s="40"/>
      <c r="C51" s="68">
        <v>19</v>
      </c>
      <c r="D51" s="69" t="s">
        <v>84</v>
      </c>
      <c r="E51" s="117"/>
      <c r="F51" s="117"/>
      <c r="G51" s="124"/>
    </row>
    <row r="52" spans="1:9" s="28" customFormat="1" ht="15.75" customHeight="1" x14ac:dyDescent="0.25">
      <c r="A52" s="40"/>
      <c r="B52" s="40"/>
      <c r="C52" s="68">
        <v>31</v>
      </c>
      <c r="D52" s="69" t="s">
        <v>55</v>
      </c>
      <c r="E52" s="117"/>
      <c r="F52" s="117"/>
      <c r="G52" s="124"/>
    </row>
    <row r="53" spans="1:9" s="28" customFormat="1" ht="15.75" customHeight="1" x14ac:dyDescent="0.25">
      <c r="A53" s="40"/>
      <c r="B53" s="40"/>
      <c r="C53" s="68">
        <v>41</v>
      </c>
      <c r="D53" s="69" t="s">
        <v>57</v>
      </c>
      <c r="E53" s="120">
        <v>0</v>
      </c>
      <c r="F53" s="117">
        <f t="shared" si="4"/>
        <v>0</v>
      </c>
      <c r="G53" s="111">
        <v>0</v>
      </c>
    </row>
    <row r="54" spans="1:9" s="28" customFormat="1" ht="15.75" customHeight="1" x14ac:dyDescent="0.25">
      <c r="A54" s="40"/>
      <c r="B54" s="40"/>
      <c r="C54" s="68">
        <v>42</v>
      </c>
      <c r="D54" s="69" t="s">
        <v>66</v>
      </c>
      <c r="E54" s="120">
        <v>50</v>
      </c>
      <c r="F54" s="117">
        <f t="shared" si="4"/>
        <v>50</v>
      </c>
      <c r="G54" s="110">
        <v>100</v>
      </c>
    </row>
    <row r="55" spans="1:9" x14ac:dyDescent="0.25">
      <c r="A55" s="8"/>
      <c r="B55" s="8"/>
      <c r="C55" s="9">
        <v>51</v>
      </c>
      <c r="D55" s="69" t="s">
        <v>65</v>
      </c>
      <c r="E55" s="120">
        <v>1345737.96</v>
      </c>
      <c r="F55" s="117">
        <f t="shared" si="4"/>
        <v>0</v>
      </c>
      <c r="G55" s="120">
        <v>1345737.96</v>
      </c>
      <c r="H55"/>
      <c r="I55"/>
    </row>
    <row r="56" spans="1:9" s="28" customFormat="1" x14ac:dyDescent="0.25">
      <c r="A56" s="76"/>
      <c r="B56" s="76">
        <v>32</v>
      </c>
      <c r="C56" s="77"/>
      <c r="D56" s="76" t="s">
        <v>35</v>
      </c>
      <c r="E56" s="116">
        <f>+E57+E58+E59+E60+E61+E62+E63+E64+E65+E66+E67+E68</f>
        <v>894884.7</v>
      </c>
      <c r="F56" s="116">
        <f t="shared" si="4"/>
        <v>92338.959999999963</v>
      </c>
      <c r="G56" s="116">
        <f>SUM(G57:G68)</f>
        <v>987223.65999999992</v>
      </c>
    </row>
    <row r="57" spans="1:9" s="41" customFormat="1" x14ac:dyDescent="0.25">
      <c r="A57" s="53"/>
      <c r="B57" s="53"/>
      <c r="C57" s="68">
        <v>11</v>
      </c>
      <c r="D57" s="69" t="s">
        <v>18</v>
      </c>
      <c r="E57" s="117">
        <v>22715.45</v>
      </c>
      <c r="F57" s="117">
        <f t="shared" si="4"/>
        <v>6717.68</v>
      </c>
      <c r="G57" s="117">
        <v>29433.13</v>
      </c>
    </row>
    <row r="58" spans="1:9" s="41" customFormat="1" x14ac:dyDescent="0.25">
      <c r="A58" s="53"/>
      <c r="B58" s="53"/>
      <c r="C58" s="68">
        <v>12</v>
      </c>
      <c r="D58" s="70" t="s">
        <v>71</v>
      </c>
      <c r="E58" s="117"/>
      <c r="F58" s="117">
        <f t="shared" si="4"/>
        <v>0</v>
      </c>
      <c r="G58" s="117">
        <v>0</v>
      </c>
    </row>
    <row r="59" spans="1:9" s="41" customFormat="1" x14ac:dyDescent="0.25">
      <c r="A59" s="53"/>
      <c r="B59" s="53"/>
      <c r="C59" s="68">
        <v>19</v>
      </c>
      <c r="D59" s="69" t="s">
        <v>84</v>
      </c>
      <c r="E59" s="117"/>
      <c r="F59" s="117">
        <f t="shared" si="4"/>
        <v>0</v>
      </c>
      <c r="G59" s="117">
        <v>0</v>
      </c>
    </row>
    <row r="60" spans="1:9" s="41" customFormat="1" x14ac:dyDescent="0.25">
      <c r="A60" s="53"/>
      <c r="B60" s="53"/>
      <c r="C60" s="68">
        <v>31</v>
      </c>
      <c r="D60" s="69" t="s">
        <v>55</v>
      </c>
      <c r="E60" s="120">
        <v>10552.87</v>
      </c>
      <c r="F60" s="117">
        <f t="shared" si="4"/>
        <v>0</v>
      </c>
      <c r="G60" s="111">
        <v>10552.87</v>
      </c>
    </row>
    <row r="61" spans="1:9" s="41" customFormat="1" x14ac:dyDescent="0.25">
      <c r="A61" s="53"/>
      <c r="B61" s="53"/>
      <c r="C61" s="68">
        <v>41</v>
      </c>
      <c r="D61" s="69" t="s">
        <v>57</v>
      </c>
      <c r="E61" s="120">
        <v>250</v>
      </c>
      <c r="F61" s="117">
        <f t="shared" si="4"/>
        <v>0</v>
      </c>
      <c r="G61" s="111">
        <v>250</v>
      </c>
    </row>
    <row r="62" spans="1:9" s="41" customFormat="1" x14ac:dyDescent="0.25">
      <c r="A62" s="53"/>
      <c r="B62" s="53"/>
      <c r="C62" s="68">
        <v>42</v>
      </c>
      <c r="D62" s="69" t="s">
        <v>66</v>
      </c>
      <c r="E62" s="120">
        <v>4831.68</v>
      </c>
      <c r="F62" s="117">
        <f t="shared" si="4"/>
        <v>8612.64</v>
      </c>
      <c r="G62" s="111">
        <v>13444.32</v>
      </c>
    </row>
    <row r="63" spans="1:9" s="41" customFormat="1" ht="25.5" x14ac:dyDescent="0.25">
      <c r="A63" s="40"/>
      <c r="B63" s="40"/>
      <c r="C63" s="68">
        <v>45</v>
      </c>
      <c r="D63" s="69" t="s">
        <v>51</v>
      </c>
      <c r="E63" s="120">
        <v>110788.07</v>
      </c>
      <c r="F63" s="117">
        <f t="shared" si="4"/>
        <v>685.7899999999936</v>
      </c>
      <c r="G63" s="111">
        <v>111473.86</v>
      </c>
    </row>
    <row r="64" spans="1:9" x14ac:dyDescent="0.25">
      <c r="A64" s="8"/>
      <c r="B64" s="8"/>
      <c r="C64" s="9">
        <v>51</v>
      </c>
      <c r="D64" s="69" t="s">
        <v>65</v>
      </c>
      <c r="E64" s="120">
        <v>194140.37</v>
      </c>
      <c r="F64" s="117">
        <f t="shared" si="4"/>
        <v>10949.630000000005</v>
      </c>
      <c r="G64" s="120">
        <v>205090</v>
      </c>
      <c r="H64"/>
      <c r="I64"/>
    </row>
    <row r="65" spans="1:9" x14ac:dyDescent="0.25">
      <c r="A65" s="8"/>
      <c r="B65" s="8"/>
      <c r="C65" s="9">
        <v>53</v>
      </c>
      <c r="D65" s="69" t="s">
        <v>56</v>
      </c>
      <c r="E65" s="120">
        <v>700</v>
      </c>
      <c r="F65" s="117">
        <f t="shared" si="4"/>
        <v>0</v>
      </c>
      <c r="G65" s="111">
        <v>700</v>
      </c>
      <c r="H65"/>
      <c r="I65"/>
    </row>
    <row r="66" spans="1:9" x14ac:dyDescent="0.25">
      <c r="A66" s="8"/>
      <c r="B66" s="8"/>
      <c r="C66" s="9">
        <v>54</v>
      </c>
      <c r="D66" s="71" t="s">
        <v>69</v>
      </c>
      <c r="E66" s="120">
        <v>550906.26</v>
      </c>
      <c r="F66" s="117">
        <f t="shared" si="4"/>
        <v>64373.219999999972</v>
      </c>
      <c r="G66" s="110">
        <v>615279.48</v>
      </c>
      <c r="H66"/>
      <c r="I66"/>
    </row>
    <row r="67" spans="1:9" x14ac:dyDescent="0.25">
      <c r="A67" s="8"/>
      <c r="B67" s="8"/>
      <c r="C67" s="9">
        <v>57</v>
      </c>
      <c r="D67" s="72" t="s">
        <v>89</v>
      </c>
      <c r="E67" s="120"/>
      <c r="F67" s="117">
        <f t="shared" si="4"/>
        <v>0</v>
      </c>
      <c r="G67" s="110">
        <v>0</v>
      </c>
      <c r="H67"/>
      <c r="I67"/>
    </row>
    <row r="68" spans="1:9" x14ac:dyDescent="0.25">
      <c r="A68" s="8"/>
      <c r="B68" s="8"/>
      <c r="C68" s="9">
        <v>61</v>
      </c>
      <c r="D68" s="69" t="s">
        <v>68</v>
      </c>
      <c r="E68" s="120">
        <v>0</v>
      </c>
      <c r="F68" s="117">
        <f t="shared" si="4"/>
        <v>1000</v>
      </c>
      <c r="G68" s="111">
        <v>1000</v>
      </c>
      <c r="H68"/>
      <c r="I68"/>
    </row>
    <row r="69" spans="1:9" s="28" customFormat="1" x14ac:dyDescent="0.25">
      <c r="A69" s="76"/>
      <c r="B69" s="76">
        <v>34</v>
      </c>
      <c r="C69" s="77"/>
      <c r="D69" s="67" t="s">
        <v>52</v>
      </c>
      <c r="E69" s="115">
        <f t="shared" ref="E69" si="5">+E70</f>
        <v>13.27</v>
      </c>
      <c r="F69" s="116">
        <f t="shared" si="4"/>
        <v>-13.27</v>
      </c>
      <c r="G69" s="115">
        <v>0</v>
      </c>
    </row>
    <row r="70" spans="1:9" s="28" customFormat="1" ht="25.5" x14ac:dyDescent="0.25">
      <c r="A70" s="53"/>
      <c r="B70" s="53"/>
      <c r="C70" s="68">
        <v>45</v>
      </c>
      <c r="D70" s="70" t="s">
        <v>51</v>
      </c>
      <c r="E70" s="117">
        <v>13.27</v>
      </c>
      <c r="F70" s="117">
        <f t="shared" si="4"/>
        <v>-13.27</v>
      </c>
      <c r="G70" s="135">
        <v>0</v>
      </c>
    </row>
    <row r="71" spans="1:9" s="28" customFormat="1" x14ac:dyDescent="0.25">
      <c r="A71" s="76"/>
      <c r="B71" s="76">
        <v>35</v>
      </c>
      <c r="C71" s="76"/>
      <c r="D71" s="67" t="s">
        <v>60</v>
      </c>
      <c r="E71" s="115">
        <f t="shared" ref="E71" si="6">+E72+E73</f>
        <v>1194505.27</v>
      </c>
      <c r="F71" s="116">
        <f t="shared" si="4"/>
        <v>0</v>
      </c>
      <c r="G71" s="115">
        <f>SUM(G72:G73)</f>
        <v>1194505.27</v>
      </c>
    </row>
    <row r="72" spans="1:9" x14ac:dyDescent="0.25">
      <c r="A72" s="8"/>
      <c r="B72" s="8"/>
      <c r="C72" s="9">
        <v>51</v>
      </c>
      <c r="D72" s="69" t="s">
        <v>65</v>
      </c>
      <c r="E72" s="120">
        <v>179175.79</v>
      </c>
      <c r="F72" s="117">
        <f t="shared" si="4"/>
        <v>0</v>
      </c>
      <c r="G72" s="120">
        <v>179175.79</v>
      </c>
      <c r="H72"/>
      <c r="I72"/>
    </row>
    <row r="73" spans="1:9" x14ac:dyDescent="0.25">
      <c r="A73" s="8"/>
      <c r="B73" s="8"/>
      <c r="C73" s="9">
        <v>54</v>
      </c>
      <c r="D73" s="71" t="s">
        <v>69</v>
      </c>
      <c r="E73" s="120">
        <v>1015329.48</v>
      </c>
      <c r="F73" s="117">
        <f t="shared" si="4"/>
        <v>0</v>
      </c>
      <c r="G73" s="110">
        <v>1015329.48</v>
      </c>
      <c r="H73"/>
      <c r="I73"/>
    </row>
    <row r="74" spans="1:9" s="28" customFormat="1" ht="25.5" x14ac:dyDescent="0.25">
      <c r="A74" s="76"/>
      <c r="B74" s="76">
        <v>36</v>
      </c>
      <c r="C74" s="76"/>
      <c r="D74" s="67" t="s">
        <v>61</v>
      </c>
      <c r="E74" s="115">
        <f t="shared" ref="E74" si="7">+E75+E76</f>
        <v>1915816.13</v>
      </c>
      <c r="F74" s="116">
        <f t="shared" si="4"/>
        <v>0</v>
      </c>
      <c r="G74" s="115">
        <f>SUM(G75:G76)</f>
        <v>1915816.13</v>
      </c>
    </row>
    <row r="75" spans="1:9" s="28" customFormat="1" x14ac:dyDescent="0.25">
      <c r="A75" s="53"/>
      <c r="B75" s="53"/>
      <c r="C75" s="78">
        <v>51</v>
      </c>
      <c r="D75" s="70" t="s">
        <v>65</v>
      </c>
      <c r="E75" s="117">
        <v>139358.95000000001</v>
      </c>
      <c r="F75" s="117">
        <f t="shared" si="4"/>
        <v>0</v>
      </c>
      <c r="G75" s="117">
        <v>139358.95000000001</v>
      </c>
    </row>
    <row r="76" spans="1:9" s="28" customFormat="1" x14ac:dyDescent="0.25">
      <c r="A76" s="53"/>
      <c r="B76" s="53"/>
      <c r="C76" s="78">
        <v>54</v>
      </c>
      <c r="D76" s="79" t="s">
        <v>69</v>
      </c>
      <c r="E76" s="117">
        <v>1776457.18</v>
      </c>
      <c r="F76" s="117">
        <f t="shared" si="4"/>
        <v>0</v>
      </c>
      <c r="G76" s="117">
        <v>1776457.18</v>
      </c>
    </row>
    <row r="77" spans="1:9" s="28" customFormat="1" ht="38.25" x14ac:dyDescent="0.25">
      <c r="A77" s="76"/>
      <c r="B77" s="76">
        <v>37</v>
      </c>
      <c r="C77" s="76"/>
      <c r="D77" s="67" t="s">
        <v>79</v>
      </c>
      <c r="E77" s="115">
        <f t="shared" ref="E77" si="8">+E78</f>
        <v>0</v>
      </c>
      <c r="F77" s="116">
        <f t="shared" si="4"/>
        <v>0.38</v>
      </c>
      <c r="G77" s="115">
        <v>0.38</v>
      </c>
    </row>
    <row r="78" spans="1:9" x14ac:dyDescent="0.25">
      <c r="A78" s="8"/>
      <c r="B78" s="8"/>
      <c r="C78" s="68">
        <v>42</v>
      </c>
      <c r="D78" s="69" t="s">
        <v>66</v>
      </c>
      <c r="E78" s="120"/>
      <c r="F78" s="117">
        <f t="shared" si="4"/>
        <v>0.38</v>
      </c>
      <c r="G78" s="120">
        <v>0.38</v>
      </c>
      <c r="H78"/>
      <c r="I78"/>
    </row>
    <row r="79" spans="1:9" x14ac:dyDescent="0.25">
      <c r="A79" s="8"/>
      <c r="B79" s="76">
        <v>38</v>
      </c>
      <c r="C79" s="76"/>
      <c r="D79" s="156" t="s">
        <v>112</v>
      </c>
      <c r="E79" s="115">
        <v>0</v>
      </c>
      <c r="F79" s="116">
        <f>G79-E79</f>
        <v>1235.42</v>
      </c>
      <c r="G79" s="115">
        <v>1235.42</v>
      </c>
      <c r="H79"/>
      <c r="I79"/>
    </row>
    <row r="80" spans="1:9" x14ac:dyDescent="0.25">
      <c r="A80" s="8"/>
      <c r="B80" s="76"/>
      <c r="C80" s="68">
        <v>51</v>
      </c>
      <c r="D80" s="69" t="s">
        <v>65</v>
      </c>
      <c r="E80" s="120">
        <v>0</v>
      </c>
      <c r="F80" s="117">
        <f t="shared" si="4"/>
        <v>1235.42</v>
      </c>
      <c r="G80" s="120">
        <v>1235.42</v>
      </c>
      <c r="H80"/>
      <c r="I80"/>
    </row>
    <row r="81" spans="1:9" ht="25.5" x14ac:dyDescent="0.25">
      <c r="A81" s="95">
        <v>4</v>
      </c>
      <c r="B81" s="96"/>
      <c r="C81" s="96"/>
      <c r="D81" s="97" t="s">
        <v>24</v>
      </c>
      <c r="E81" s="113">
        <f>+E82+E83+E95</f>
        <v>8522882.8200000003</v>
      </c>
      <c r="F81" s="114">
        <f t="shared" si="4"/>
        <v>-142249.04000000097</v>
      </c>
      <c r="G81" s="113">
        <f>SUM(G82,G83,G95)</f>
        <v>8380633.7799999993</v>
      </c>
      <c r="H81"/>
      <c r="I81"/>
    </row>
    <row r="82" spans="1:9" s="28" customFormat="1" ht="38.25" x14ac:dyDescent="0.25">
      <c r="A82" s="75"/>
      <c r="B82" s="75">
        <v>41</v>
      </c>
      <c r="C82" s="75"/>
      <c r="D82" s="91" t="s">
        <v>25</v>
      </c>
      <c r="E82" s="115">
        <v>0</v>
      </c>
      <c r="F82" s="116">
        <f t="shared" si="4"/>
        <v>0</v>
      </c>
      <c r="G82" s="115">
        <v>0</v>
      </c>
    </row>
    <row r="83" spans="1:9" s="28" customFormat="1" ht="38.25" x14ac:dyDescent="0.25">
      <c r="A83" s="49"/>
      <c r="B83" s="50">
        <v>42</v>
      </c>
      <c r="C83" s="49"/>
      <c r="D83" s="92" t="s">
        <v>47</v>
      </c>
      <c r="E83" s="125">
        <f>SUM(E84:E94)</f>
        <v>1832730.62</v>
      </c>
      <c r="F83" s="116">
        <f t="shared" si="4"/>
        <v>-70229.89000000013</v>
      </c>
      <c r="G83" s="125">
        <f>SUM(G84:G94)</f>
        <v>1762500.73</v>
      </c>
    </row>
    <row r="84" spans="1:9" s="41" customFormat="1" x14ac:dyDescent="0.25">
      <c r="A84" s="54"/>
      <c r="B84" s="55"/>
      <c r="C84" s="68">
        <v>11</v>
      </c>
      <c r="D84" s="69" t="s">
        <v>18</v>
      </c>
      <c r="E84" s="120">
        <v>2446.41</v>
      </c>
      <c r="F84" s="117">
        <f t="shared" si="4"/>
        <v>0</v>
      </c>
      <c r="G84" s="110">
        <v>2446.41</v>
      </c>
    </row>
    <row r="85" spans="1:9" s="41" customFormat="1" x14ac:dyDescent="0.25">
      <c r="A85" s="54"/>
      <c r="B85" s="55"/>
      <c r="C85" s="68">
        <v>12</v>
      </c>
      <c r="D85" s="70" t="s">
        <v>71</v>
      </c>
      <c r="E85" s="120">
        <v>0</v>
      </c>
      <c r="F85" s="117">
        <f t="shared" si="4"/>
        <v>0</v>
      </c>
      <c r="G85" s="110">
        <v>0</v>
      </c>
    </row>
    <row r="86" spans="1:9" s="41" customFormat="1" ht="25.5" x14ac:dyDescent="0.25">
      <c r="A86" s="54"/>
      <c r="B86" s="55"/>
      <c r="C86" s="68">
        <v>18</v>
      </c>
      <c r="D86" s="70" t="s">
        <v>99</v>
      </c>
      <c r="E86" s="120">
        <v>0</v>
      </c>
      <c r="F86" s="117">
        <f t="shared" si="4"/>
        <v>0</v>
      </c>
      <c r="G86" s="110">
        <v>0</v>
      </c>
    </row>
    <row r="87" spans="1:9" s="41" customFormat="1" x14ac:dyDescent="0.25">
      <c r="A87" s="54"/>
      <c r="B87" s="55"/>
      <c r="C87" s="68">
        <v>19</v>
      </c>
      <c r="D87" s="69" t="s">
        <v>84</v>
      </c>
      <c r="E87" s="120">
        <v>0</v>
      </c>
      <c r="F87" s="117">
        <f t="shared" si="4"/>
        <v>300000</v>
      </c>
      <c r="G87" s="110">
        <v>300000</v>
      </c>
    </row>
    <row r="88" spans="1:9" s="41" customFormat="1" x14ac:dyDescent="0.25">
      <c r="A88" s="54"/>
      <c r="B88" s="55"/>
      <c r="C88" s="68">
        <v>31</v>
      </c>
      <c r="D88" s="69" t="s">
        <v>55</v>
      </c>
      <c r="E88" s="120">
        <v>1061.6099999999999</v>
      </c>
      <c r="F88" s="117">
        <f t="shared" si="4"/>
        <v>0</v>
      </c>
      <c r="G88" s="111">
        <v>1061.6099999999999</v>
      </c>
    </row>
    <row r="89" spans="1:9" s="41" customFormat="1" x14ac:dyDescent="0.25">
      <c r="A89" s="54"/>
      <c r="B89" s="55"/>
      <c r="C89" s="68">
        <v>42</v>
      </c>
      <c r="D89" s="69" t="s">
        <v>66</v>
      </c>
      <c r="E89" s="120">
        <v>465.45</v>
      </c>
      <c r="F89" s="117">
        <f t="shared" si="4"/>
        <v>367.65000000000003</v>
      </c>
      <c r="G89" s="111">
        <v>833.1</v>
      </c>
    </row>
    <row r="90" spans="1:9" s="28" customFormat="1" ht="25.5" x14ac:dyDescent="0.25">
      <c r="A90" s="49"/>
      <c r="B90" s="50"/>
      <c r="C90" s="68">
        <v>45</v>
      </c>
      <c r="D90" s="69" t="s">
        <v>51</v>
      </c>
      <c r="E90" s="125"/>
      <c r="F90" s="117">
        <f t="shared" si="4"/>
        <v>0</v>
      </c>
      <c r="G90" s="136">
        <v>0</v>
      </c>
    </row>
    <row r="91" spans="1:9" x14ac:dyDescent="0.25">
      <c r="A91" s="10"/>
      <c r="B91" s="10"/>
      <c r="C91" s="9">
        <v>51</v>
      </c>
      <c r="D91" s="69" t="s">
        <v>65</v>
      </c>
      <c r="E91" s="120">
        <v>274361.88</v>
      </c>
      <c r="F91" s="117">
        <f t="shared" si="4"/>
        <v>-10949.630000000005</v>
      </c>
      <c r="G91" s="111">
        <v>263412.25</v>
      </c>
      <c r="H91"/>
      <c r="I91"/>
    </row>
    <row r="92" spans="1:9" x14ac:dyDescent="0.25">
      <c r="A92" s="57"/>
      <c r="B92" s="57"/>
      <c r="C92" s="9">
        <v>53</v>
      </c>
      <c r="D92" s="69" t="s">
        <v>56</v>
      </c>
      <c r="E92" s="120">
        <v>50</v>
      </c>
      <c r="F92" s="117">
        <f t="shared" si="4"/>
        <v>0</v>
      </c>
      <c r="G92" s="111">
        <v>50</v>
      </c>
      <c r="H92"/>
      <c r="I92"/>
    </row>
    <row r="93" spans="1:9" x14ac:dyDescent="0.25">
      <c r="A93" s="57"/>
      <c r="B93" s="57"/>
      <c r="C93" s="9">
        <v>54</v>
      </c>
      <c r="D93" s="71" t="s">
        <v>69</v>
      </c>
      <c r="E93" s="126">
        <v>1554245.27</v>
      </c>
      <c r="F93" s="117">
        <f t="shared" si="4"/>
        <v>-362047.90999999992</v>
      </c>
      <c r="G93" s="137">
        <v>1192197.3600000001</v>
      </c>
      <c r="H93"/>
      <c r="I93"/>
    </row>
    <row r="94" spans="1:9" ht="25.5" x14ac:dyDescent="0.25">
      <c r="A94" s="57"/>
      <c r="B94" s="57"/>
      <c r="C94" s="58">
        <v>71</v>
      </c>
      <c r="D94" s="69" t="s">
        <v>19</v>
      </c>
      <c r="E94" s="120">
        <v>100</v>
      </c>
      <c r="F94" s="117">
        <f t="shared" si="4"/>
        <v>2400</v>
      </c>
      <c r="G94" s="111">
        <v>2500</v>
      </c>
      <c r="H94"/>
      <c r="I94"/>
    </row>
    <row r="95" spans="1:9" s="28" customFormat="1" ht="25.5" x14ac:dyDescent="0.25">
      <c r="A95" s="98"/>
      <c r="B95" s="99">
        <v>45</v>
      </c>
      <c r="C95" s="98"/>
      <c r="D95" s="100" t="s">
        <v>58</v>
      </c>
      <c r="E95" s="127">
        <f t="shared" ref="E95" si="9">+E96+E97+E99+E100+E101</f>
        <v>6690152.2000000002</v>
      </c>
      <c r="F95" s="116">
        <f t="shared" si="4"/>
        <v>-72019.150000000373</v>
      </c>
      <c r="G95" s="127">
        <f>SUM(G96:G101)</f>
        <v>6618133.0499999998</v>
      </c>
    </row>
    <row r="96" spans="1:9" s="59" customFormat="1" x14ac:dyDescent="0.25">
      <c r="A96" s="54"/>
      <c r="B96" s="55"/>
      <c r="C96" s="68">
        <v>11</v>
      </c>
      <c r="D96" s="73" t="s">
        <v>18</v>
      </c>
      <c r="E96" s="120"/>
      <c r="F96" s="117">
        <f t="shared" si="4"/>
        <v>0</v>
      </c>
      <c r="G96" s="110">
        <v>0</v>
      </c>
    </row>
    <row r="97" spans="1:9" s="59" customFormat="1" x14ac:dyDescent="0.25">
      <c r="A97" s="54"/>
      <c r="B97" s="55"/>
      <c r="C97" s="68">
        <v>12</v>
      </c>
      <c r="D97" s="70" t="s">
        <v>71</v>
      </c>
      <c r="E97" s="120"/>
      <c r="F97" s="117">
        <f t="shared" si="4"/>
        <v>0</v>
      </c>
      <c r="G97" s="110">
        <v>0</v>
      </c>
    </row>
    <row r="98" spans="1:9" s="59" customFormat="1" x14ac:dyDescent="0.25">
      <c r="A98" s="54"/>
      <c r="B98" s="55"/>
      <c r="C98" s="68">
        <v>42</v>
      </c>
      <c r="D98" s="70" t="s">
        <v>66</v>
      </c>
      <c r="E98" s="120">
        <v>0</v>
      </c>
      <c r="F98" s="117"/>
      <c r="G98" s="110">
        <v>86900.09</v>
      </c>
    </row>
    <row r="99" spans="1:9" ht="15" customHeight="1" x14ac:dyDescent="0.25">
      <c r="A99" s="29"/>
      <c r="B99" s="29"/>
      <c r="C99" s="9">
        <v>51</v>
      </c>
      <c r="D99" s="73" t="s">
        <v>65</v>
      </c>
      <c r="E99" s="120">
        <v>625592.87</v>
      </c>
      <c r="F99" s="117">
        <f t="shared" si="4"/>
        <v>-625592.87</v>
      </c>
      <c r="G99" s="128">
        <v>0</v>
      </c>
      <c r="H99"/>
      <c r="I99"/>
    </row>
    <row r="100" spans="1:9" x14ac:dyDescent="0.25">
      <c r="A100" s="10"/>
      <c r="B100" s="10"/>
      <c r="C100" s="9">
        <v>54</v>
      </c>
      <c r="D100" s="74" t="s">
        <v>69</v>
      </c>
      <c r="E100" s="120">
        <v>3941211.66</v>
      </c>
      <c r="F100" s="117">
        <f t="shared" si="4"/>
        <v>-1163050.7400000002</v>
      </c>
      <c r="G100" s="110">
        <v>2778160.92</v>
      </c>
      <c r="H100"/>
      <c r="I100"/>
    </row>
    <row r="101" spans="1:9" x14ac:dyDescent="0.25">
      <c r="A101" s="10"/>
      <c r="B101" s="10"/>
      <c r="C101" s="9">
        <v>81</v>
      </c>
      <c r="D101" s="73" t="s">
        <v>37</v>
      </c>
      <c r="E101" s="120">
        <v>2123347.67</v>
      </c>
      <c r="F101" s="117">
        <f t="shared" si="4"/>
        <v>1629724.37</v>
      </c>
      <c r="G101" s="110">
        <v>3753072.04</v>
      </c>
      <c r="H101"/>
      <c r="I101"/>
    </row>
    <row r="102" spans="1:9" x14ac:dyDescent="0.25">
      <c r="A102" s="194" t="s">
        <v>94</v>
      </c>
      <c r="B102" s="194"/>
      <c r="C102" s="194"/>
      <c r="D102" s="194"/>
      <c r="E102" s="125">
        <f>+E47+E81</f>
        <v>13881710.17</v>
      </c>
      <c r="F102" s="116">
        <f t="shared" si="4"/>
        <v>-46448.910000002012</v>
      </c>
      <c r="G102" s="125">
        <f>SUM(G47,G81)</f>
        <v>13835261.259999998</v>
      </c>
      <c r="H102"/>
      <c r="I102"/>
    </row>
    <row r="103" spans="1:9" x14ac:dyDescent="0.25">
      <c r="A103" s="106"/>
      <c r="B103" s="106"/>
      <c r="C103" s="107"/>
      <c r="D103" s="108"/>
      <c r="E103" s="129"/>
      <c r="F103" s="129"/>
      <c r="G103" s="129"/>
      <c r="H103" s="129"/>
      <c r="I103" s="112"/>
    </row>
    <row r="104" spans="1:9" x14ac:dyDescent="0.25">
      <c r="A104" s="106"/>
      <c r="B104" s="106"/>
      <c r="C104" s="107"/>
      <c r="D104" s="108"/>
      <c r="E104" s="129"/>
      <c r="F104" s="129"/>
      <c r="G104" s="129"/>
      <c r="H104" s="129"/>
      <c r="I104" s="112"/>
    </row>
    <row r="105" spans="1:9" x14ac:dyDescent="0.25">
      <c r="A105" s="195" t="s">
        <v>111</v>
      </c>
      <c r="B105" s="195"/>
      <c r="C105" s="195"/>
      <c r="D105" s="195"/>
      <c r="E105" s="195"/>
      <c r="F105" s="195"/>
      <c r="G105" s="195"/>
      <c r="H105" s="218"/>
      <c r="I105" s="218"/>
    </row>
    <row r="106" spans="1:9" ht="19.5" customHeight="1" x14ac:dyDescent="0.25">
      <c r="A106" s="191" t="s">
        <v>102</v>
      </c>
      <c r="B106" s="192"/>
      <c r="C106" s="192"/>
      <c r="D106" s="193"/>
      <c r="E106" s="130">
        <f>+E34</f>
        <v>13876363.040000001</v>
      </c>
      <c r="F106" s="130">
        <f>+F34</f>
        <v>-142379.66999999993</v>
      </c>
      <c r="G106" s="130">
        <f>+G34</f>
        <v>13733983.370000001</v>
      </c>
      <c r="H106" s="104"/>
      <c r="I106" s="104"/>
    </row>
    <row r="107" spans="1:9" ht="19.5" customHeight="1" x14ac:dyDescent="0.25">
      <c r="A107" s="196" t="s">
        <v>103</v>
      </c>
      <c r="B107" s="197"/>
      <c r="C107" s="197"/>
      <c r="D107" s="198"/>
      <c r="E107" s="138">
        <f>+E41</f>
        <v>5347.13</v>
      </c>
      <c r="F107" s="138">
        <f>+F41</f>
        <v>95930.76</v>
      </c>
      <c r="G107" s="138">
        <f>+G41</f>
        <v>101277.89</v>
      </c>
      <c r="H107" s="104"/>
      <c r="I107" s="104"/>
    </row>
    <row r="108" spans="1:9" ht="18" customHeight="1" x14ac:dyDescent="0.25">
      <c r="A108" s="199" t="s">
        <v>104</v>
      </c>
      <c r="B108" s="200"/>
      <c r="C108" s="200"/>
      <c r="D108" s="201"/>
      <c r="E108" s="131">
        <f t="shared" ref="E108:G108" si="10">SUM(E106:E107)</f>
        <v>13881710.170000002</v>
      </c>
      <c r="F108" s="131">
        <f t="shared" si="10"/>
        <v>-46448.909999999931</v>
      </c>
      <c r="G108" s="148">
        <f t="shared" si="10"/>
        <v>13835261.260000002</v>
      </c>
      <c r="H108" s="104"/>
      <c r="I108" s="104"/>
    </row>
    <row r="109" spans="1:9" x14ac:dyDescent="0.25">
      <c r="H109" s="147"/>
      <c r="I109" s="147"/>
    </row>
    <row r="110" spans="1:9" ht="21.75" customHeight="1" x14ac:dyDescent="0.25">
      <c r="A110" s="191" t="s">
        <v>105</v>
      </c>
      <c r="B110" s="192"/>
      <c r="C110" s="192"/>
      <c r="D110" s="193"/>
      <c r="E110" s="130">
        <f>+E102</f>
        <v>13881710.17</v>
      </c>
      <c r="F110" s="130">
        <f>+F102</f>
        <v>-46448.910000002012</v>
      </c>
      <c r="G110" s="130">
        <f>+G102</f>
        <v>13835261.259999998</v>
      </c>
      <c r="H110" s="104"/>
      <c r="I110" s="104"/>
    </row>
    <row r="111" spans="1:9" x14ac:dyDescent="0.25">
      <c r="H111" s="147"/>
      <c r="I111" s="147"/>
    </row>
    <row r="112" spans="1:9" ht="15" customHeight="1" x14ac:dyDescent="0.25">
      <c r="A112" s="190"/>
      <c r="B112" s="190"/>
      <c r="C112" s="190"/>
      <c r="D112" s="190"/>
      <c r="G112" s="133"/>
      <c r="H112" s="133"/>
      <c r="I112" s="133"/>
    </row>
    <row r="117" spans="1:9" x14ac:dyDescent="0.25">
      <c r="E117" s="134"/>
      <c r="F117" s="134"/>
    </row>
    <row r="118" spans="1:9" x14ac:dyDescent="0.25">
      <c r="A118" s="105"/>
      <c r="B118" s="105"/>
      <c r="C118" s="105"/>
      <c r="D118" s="105"/>
      <c r="E118" s="134"/>
      <c r="F118" s="134"/>
      <c r="G118" s="134"/>
      <c r="H118" s="134"/>
      <c r="I118" s="134"/>
    </row>
    <row r="119" spans="1:9" x14ac:dyDescent="0.25">
      <c r="A119" s="105"/>
      <c r="B119" s="105"/>
      <c r="C119" s="105"/>
      <c r="D119" s="105"/>
      <c r="G119" s="134"/>
      <c r="H119" s="134"/>
      <c r="I119" s="134"/>
    </row>
  </sheetData>
  <mergeCells count="14">
    <mergeCell ref="A6:G6"/>
    <mergeCell ref="A8:G8"/>
    <mergeCell ref="A44:G44"/>
    <mergeCell ref="A105:G105"/>
    <mergeCell ref="A34:D34"/>
    <mergeCell ref="A112:D112"/>
    <mergeCell ref="A110:D110"/>
    <mergeCell ref="A102:D102"/>
    <mergeCell ref="A106:D106"/>
    <mergeCell ref="A107:D107"/>
    <mergeCell ref="A108:D108"/>
    <mergeCell ref="A37:G37"/>
    <mergeCell ref="A2:G2"/>
    <mergeCell ref="A4:G4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rowBreaks count="2" manualBreakCount="2">
    <brk id="43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zoomScaleNormal="100" zoomScaleSheetLayoutView="100" workbookViewId="0">
      <selection activeCell="F22" sqref="F22"/>
    </sheetView>
  </sheetViews>
  <sheetFormatPr defaultRowHeight="15" x14ac:dyDescent="0.25"/>
  <cols>
    <col min="1" max="1" width="37.7109375" customWidth="1"/>
    <col min="2" max="2" width="26.42578125" style="35" customWidth="1"/>
    <col min="3" max="3" width="29.28515625" style="35" customWidth="1"/>
    <col min="4" max="4" width="27.7109375" style="35" customWidth="1"/>
    <col min="5" max="5" width="21.28515625" style="35" customWidth="1"/>
    <col min="6" max="6" width="24.7109375" style="35" customWidth="1"/>
  </cols>
  <sheetData>
    <row r="1" spans="1:10" x14ac:dyDescent="0.25">
      <c r="A1" t="s">
        <v>115</v>
      </c>
      <c r="B1"/>
      <c r="C1"/>
      <c r="D1"/>
      <c r="E1"/>
      <c r="G1" s="35"/>
      <c r="H1" s="35"/>
      <c r="I1" s="35"/>
      <c r="J1" s="35"/>
    </row>
    <row r="2" spans="1:10" ht="67.5" customHeight="1" x14ac:dyDescent="0.25">
      <c r="A2" s="170" t="s">
        <v>46</v>
      </c>
      <c r="B2" s="170"/>
      <c r="C2" s="170"/>
      <c r="D2" s="170"/>
      <c r="E2" s="216"/>
      <c r="F2" s="216"/>
    </row>
    <row r="3" spans="1:10" ht="18" customHeight="1" x14ac:dyDescent="0.25">
      <c r="A3" s="3"/>
      <c r="B3" s="32"/>
      <c r="C3" s="32"/>
      <c r="D3" s="32"/>
      <c r="E3" s="32"/>
      <c r="F3" s="32"/>
    </row>
    <row r="4" spans="1:10" ht="15.75" x14ac:dyDescent="0.25">
      <c r="A4" s="170" t="s">
        <v>32</v>
      </c>
      <c r="B4" s="170"/>
      <c r="C4" s="170"/>
      <c r="D4" s="170"/>
      <c r="E4" s="158"/>
      <c r="F4" s="158"/>
    </row>
    <row r="5" spans="1:10" ht="18" x14ac:dyDescent="0.25">
      <c r="A5" s="3"/>
      <c r="B5" s="32"/>
      <c r="C5" s="32"/>
      <c r="D5" s="32"/>
      <c r="E5" s="33"/>
      <c r="F5" s="33"/>
    </row>
    <row r="6" spans="1:10" ht="18" customHeight="1" x14ac:dyDescent="0.25">
      <c r="A6" s="170" t="s">
        <v>13</v>
      </c>
      <c r="B6" s="170"/>
      <c r="C6" s="170"/>
      <c r="D6" s="170"/>
      <c r="E6" s="157"/>
      <c r="F6" s="157"/>
    </row>
    <row r="7" spans="1:10" ht="18" x14ac:dyDescent="0.25">
      <c r="A7" s="3"/>
      <c r="B7" s="32"/>
      <c r="C7" s="32"/>
      <c r="D7" s="32"/>
      <c r="E7" s="33"/>
      <c r="F7" s="33"/>
    </row>
    <row r="8" spans="1:10" ht="15.75" customHeight="1" x14ac:dyDescent="0.25">
      <c r="A8" s="170" t="s">
        <v>26</v>
      </c>
      <c r="B8" s="170"/>
      <c r="C8" s="170"/>
      <c r="D8" s="170"/>
      <c r="E8" s="160"/>
      <c r="F8" s="160"/>
    </row>
    <row r="9" spans="1:10" ht="18" x14ac:dyDescent="0.25">
      <c r="A9" s="3"/>
      <c r="B9" s="32"/>
      <c r="C9" s="32"/>
      <c r="D9" s="32"/>
      <c r="E9" s="33"/>
      <c r="F9" s="33"/>
    </row>
    <row r="10" spans="1:10" ht="25.5" x14ac:dyDescent="0.25">
      <c r="A10" s="15" t="s">
        <v>27</v>
      </c>
      <c r="B10" s="34" t="s">
        <v>42</v>
      </c>
      <c r="C10" s="34" t="s">
        <v>109</v>
      </c>
      <c r="D10" s="15" t="s">
        <v>110</v>
      </c>
      <c r="E10"/>
      <c r="F10"/>
    </row>
    <row r="11" spans="1:10" ht="15.75" customHeight="1" x14ac:dyDescent="0.25">
      <c r="A11" s="7" t="s">
        <v>28</v>
      </c>
      <c r="B11" s="26"/>
      <c r="C11" s="26"/>
      <c r="D11" s="26"/>
      <c r="E11"/>
      <c r="F11"/>
    </row>
    <row r="12" spans="1:10" ht="15.75" customHeight="1" x14ac:dyDescent="0.25">
      <c r="A12" s="7" t="s">
        <v>90</v>
      </c>
      <c r="B12" s="27">
        <f t="shared" ref="B12" si="0">+B13+B15</f>
        <v>13881710.17</v>
      </c>
      <c r="C12" s="27">
        <f>D12-B12</f>
        <v>-46448.910000000149</v>
      </c>
      <c r="D12" s="27">
        <v>13835261.26</v>
      </c>
      <c r="E12"/>
      <c r="F12"/>
    </row>
    <row r="13" spans="1:10" ht="15.75" customHeight="1" x14ac:dyDescent="0.25">
      <c r="A13" s="7" t="s">
        <v>91</v>
      </c>
      <c r="B13" s="27">
        <f t="shared" ref="B13" si="1">+B14</f>
        <v>0</v>
      </c>
      <c r="C13" s="27">
        <f t="shared" ref="C13:C17" si="2">D13-B13</f>
        <v>0</v>
      </c>
      <c r="D13" s="27">
        <v>0</v>
      </c>
      <c r="E13"/>
      <c r="F13"/>
    </row>
    <row r="14" spans="1:10" ht="15.75" customHeight="1" x14ac:dyDescent="0.25">
      <c r="A14" s="10" t="s">
        <v>106</v>
      </c>
      <c r="B14" s="26"/>
      <c r="C14" s="27">
        <f t="shared" si="2"/>
        <v>0</v>
      </c>
      <c r="D14" s="26"/>
      <c r="E14"/>
      <c r="F14"/>
    </row>
    <row r="15" spans="1:10" ht="15.75" customHeight="1" x14ac:dyDescent="0.25">
      <c r="A15" s="109" t="s">
        <v>107</v>
      </c>
      <c r="B15" s="27">
        <f t="shared" ref="B15" si="3">+B16</f>
        <v>13881710.17</v>
      </c>
      <c r="C15" s="27">
        <f t="shared" si="2"/>
        <v>-46448.910000000149</v>
      </c>
      <c r="D15" s="27">
        <v>13835261.26</v>
      </c>
      <c r="E15"/>
      <c r="F15"/>
    </row>
    <row r="16" spans="1:10" ht="15.75" customHeight="1" x14ac:dyDescent="0.25">
      <c r="A16" s="11" t="s">
        <v>108</v>
      </c>
      <c r="B16" s="26">
        <v>13881710.17</v>
      </c>
      <c r="C16" s="27">
        <f t="shared" si="2"/>
        <v>-46448.910000000149</v>
      </c>
      <c r="D16" s="26">
        <v>13835261.26</v>
      </c>
      <c r="E16"/>
      <c r="F16"/>
    </row>
    <row r="17" spans="1:6" x14ac:dyDescent="0.25">
      <c r="A17" s="37" t="s">
        <v>92</v>
      </c>
      <c r="B17" s="51">
        <f t="shared" ref="B17" si="4">+B12</f>
        <v>13881710.17</v>
      </c>
      <c r="C17" s="27">
        <f t="shared" si="2"/>
        <v>-46448.910000000149</v>
      </c>
      <c r="D17" s="36">
        <v>13835261.26</v>
      </c>
      <c r="E17"/>
      <c r="F17"/>
    </row>
  </sheetData>
  <mergeCells count="4">
    <mergeCell ref="A2:D2"/>
    <mergeCell ref="A4:D4"/>
    <mergeCell ref="A6:D6"/>
    <mergeCell ref="A8:D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"/>
  <sheetViews>
    <sheetView workbookViewId="0">
      <selection activeCell="J10" sqref="J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15.5703125" style="35" bestFit="1" customWidth="1"/>
    <col min="6" max="6" width="20.5703125" style="35" customWidth="1"/>
    <col min="7" max="7" width="27.140625" style="35" customWidth="1"/>
    <col min="8" max="9" width="10.7109375" style="35" bestFit="1" customWidth="1"/>
  </cols>
  <sheetData>
    <row r="1" spans="1:10" x14ac:dyDescent="0.25">
      <c r="A1" t="s">
        <v>115</v>
      </c>
      <c r="E1"/>
      <c r="J1" s="35"/>
    </row>
    <row r="2" spans="1:10" ht="60" customHeight="1" x14ac:dyDescent="0.25">
      <c r="A2" s="170" t="s">
        <v>46</v>
      </c>
      <c r="B2" s="170"/>
      <c r="C2" s="170"/>
      <c r="D2" s="170"/>
      <c r="E2" s="170"/>
      <c r="F2" s="170"/>
      <c r="G2" s="170"/>
      <c r="H2" s="216"/>
      <c r="I2" s="216"/>
    </row>
    <row r="3" spans="1:10" ht="18" customHeight="1" x14ac:dyDescent="0.25">
      <c r="A3" s="3"/>
      <c r="B3" s="3"/>
      <c r="C3" s="3"/>
      <c r="D3" s="3"/>
      <c r="E3" s="32"/>
      <c r="F3" s="32"/>
      <c r="G3" s="32"/>
      <c r="H3" s="32"/>
      <c r="I3" s="32"/>
    </row>
    <row r="4" spans="1:10" ht="15.75" customHeight="1" x14ac:dyDescent="0.25">
      <c r="A4" s="170" t="s">
        <v>32</v>
      </c>
      <c r="B4" s="170"/>
      <c r="C4" s="170"/>
      <c r="D4" s="170"/>
      <c r="E4" s="170"/>
      <c r="F4" s="170"/>
      <c r="G4" s="170"/>
      <c r="H4" s="158"/>
      <c r="I4" s="158"/>
    </row>
    <row r="5" spans="1:10" ht="18" x14ac:dyDescent="0.25">
      <c r="A5" s="3"/>
      <c r="B5" s="3"/>
      <c r="C5" s="3"/>
      <c r="D5" s="3"/>
      <c r="E5" s="32"/>
      <c r="F5" s="32"/>
      <c r="G5" s="32"/>
      <c r="H5" s="33"/>
      <c r="I5" s="33"/>
    </row>
    <row r="6" spans="1:10" ht="18" customHeight="1" x14ac:dyDescent="0.25">
      <c r="A6" s="170" t="s">
        <v>29</v>
      </c>
      <c r="B6" s="170"/>
      <c r="C6" s="170"/>
      <c r="D6" s="170"/>
      <c r="E6" s="170"/>
      <c r="F6" s="170"/>
      <c r="G6" s="170"/>
      <c r="H6" s="157"/>
      <c r="I6" s="157"/>
    </row>
    <row r="7" spans="1:10" ht="18" x14ac:dyDescent="0.25">
      <c r="A7" s="3"/>
      <c r="B7" s="3"/>
      <c r="C7" s="3"/>
      <c r="D7" s="3"/>
      <c r="E7" s="32"/>
      <c r="F7" s="32"/>
      <c r="G7" s="32"/>
      <c r="H7" s="33"/>
      <c r="I7" s="33"/>
    </row>
    <row r="8" spans="1:10" ht="25.5" x14ac:dyDescent="0.25">
      <c r="A8" s="15" t="s">
        <v>14</v>
      </c>
      <c r="B8" s="14" t="s">
        <v>15</v>
      </c>
      <c r="C8" s="14" t="s">
        <v>16</v>
      </c>
      <c r="D8" s="14" t="s">
        <v>49</v>
      </c>
      <c r="E8" s="34" t="s">
        <v>42</v>
      </c>
      <c r="F8" s="152" t="s">
        <v>109</v>
      </c>
      <c r="G8" s="15" t="s">
        <v>110</v>
      </c>
      <c r="H8"/>
      <c r="I8"/>
    </row>
    <row r="9" spans="1:10" ht="25.5" x14ac:dyDescent="0.25">
      <c r="A9" s="7">
        <v>8</v>
      </c>
      <c r="B9" s="7"/>
      <c r="C9" s="7"/>
      <c r="D9" s="7" t="s">
        <v>30</v>
      </c>
      <c r="E9" s="26"/>
      <c r="F9" s="26"/>
      <c r="G9" s="26"/>
      <c r="H9"/>
      <c r="I9"/>
    </row>
    <row r="10" spans="1:10" x14ac:dyDescent="0.25">
      <c r="A10" s="7"/>
      <c r="B10" s="10">
        <v>84</v>
      </c>
      <c r="C10" s="10"/>
      <c r="D10" s="10" t="s">
        <v>36</v>
      </c>
      <c r="E10" s="26"/>
      <c r="F10" s="26"/>
      <c r="G10" s="26"/>
      <c r="H10"/>
      <c r="I10"/>
    </row>
    <row r="11" spans="1:10" ht="25.5" x14ac:dyDescent="0.25">
      <c r="A11" s="8"/>
      <c r="B11" s="8"/>
      <c r="C11" s="9">
        <v>81</v>
      </c>
      <c r="D11" s="11" t="s">
        <v>37</v>
      </c>
      <c r="E11" s="26">
        <v>2123347.67</v>
      </c>
      <c r="F11" s="26">
        <f>G11-E11</f>
        <v>1629724.37</v>
      </c>
      <c r="G11" s="26">
        <v>3753072.04</v>
      </c>
      <c r="H11"/>
      <c r="I11"/>
    </row>
  </sheetData>
  <mergeCells count="3">
    <mergeCell ref="A2:G2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1"/>
  <sheetViews>
    <sheetView zoomScaleNormal="100" zoomScaleSheetLayoutView="98" workbookViewId="0">
      <selection activeCell="L15" sqref="L15"/>
    </sheetView>
  </sheetViews>
  <sheetFormatPr defaultRowHeight="15" x14ac:dyDescent="0.25"/>
  <cols>
    <col min="2" max="2" width="9.28515625" bestFit="1" customWidth="1"/>
    <col min="3" max="3" width="8.42578125" bestFit="1" customWidth="1"/>
    <col min="4" max="4" width="8.7109375" customWidth="1"/>
    <col min="5" max="5" width="30" customWidth="1"/>
    <col min="6" max="6" width="16.85546875" bestFit="1" customWidth="1"/>
    <col min="7" max="7" width="22.140625" customWidth="1"/>
    <col min="8" max="8" width="19.7109375" customWidth="1"/>
    <col min="9" max="9" width="15.7109375" bestFit="1" customWidth="1"/>
    <col min="10" max="10" width="15.85546875" bestFit="1" customWidth="1"/>
  </cols>
  <sheetData>
    <row r="1" spans="1:10" x14ac:dyDescent="0.25">
      <c r="A1" t="s">
        <v>115</v>
      </c>
    </row>
    <row r="2" spans="1:10" ht="51.75" customHeight="1" x14ac:dyDescent="0.25">
      <c r="B2" s="170" t="s">
        <v>46</v>
      </c>
      <c r="C2" s="170"/>
      <c r="D2" s="170"/>
      <c r="E2" s="170"/>
      <c r="F2" s="170"/>
      <c r="G2" s="170"/>
      <c r="H2" s="170"/>
      <c r="I2" s="216"/>
      <c r="J2" s="216"/>
    </row>
    <row r="3" spans="1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1:10" ht="18" customHeight="1" x14ac:dyDescent="0.25">
      <c r="B4" s="170" t="s">
        <v>31</v>
      </c>
      <c r="C4" s="170"/>
      <c r="D4" s="170"/>
      <c r="E4" s="170"/>
      <c r="F4" s="170"/>
      <c r="G4" s="170"/>
      <c r="H4" s="170"/>
      <c r="I4" s="157"/>
      <c r="J4" s="157"/>
    </row>
    <row r="5" spans="1:10" ht="18" x14ac:dyDescent="0.25">
      <c r="B5" s="3"/>
      <c r="C5" s="3"/>
      <c r="D5" s="3"/>
      <c r="E5" s="3"/>
      <c r="F5" s="3"/>
      <c r="G5" s="3"/>
      <c r="H5" s="3"/>
      <c r="I5" s="4"/>
      <c r="J5" s="4"/>
    </row>
    <row r="6" spans="1:10" ht="25.5" x14ac:dyDescent="0.25">
      <c r="B6" s="219" t="s">
        <v>33</v>
      </c>
      <c r="C6" s="220"/>
      <c r="D6" s="221"/>
      <c r="E6" s="222" t="s">
        <v>34</v>
      </c>
      <c r="F6" s="223" t="s">
        <v>42</v>
      </c>
      <c r="G6" s="224" t="s">
        <v>109</v>
      </c>
      <c r="H6" s="223" t="s">
        <v>110</v>
      </c>
    </row>
    <row r="7" spans="1:10" s="28" customFormat="1" ht="25.5" x14ac:dyDescent="0.25">
      <c r="B7" s="173" t="s">
        <v>74</v>
      </c>
      <c r="C7" s="174"/>
      <c r="D7" s="175"/>
      <c r="E7" s="38" t="s">
        <v>76</v>
      </c>
      <c r="F7" s="30">
        <f>SUM(F8,F14)</f>
        <v>1542913.49</v>
      </c>
      <c r="G7" s="30">
        <f>H7-F7</f>
        <v>672.52000000001863</v>
      </c>
      <c r="H7" s="30">
        <f>SUM(H8,H14)</f>
        <v>1543586.01</v>
      </c>
    </row>
    <row r="8" spans="1:10" s="28" customFormat="1" x14ac:dyDescent="0.25">
      <c r="B8" s="173" t="s">
        <v>72</v>
      </c>
      <c r="C8" s="174"/>
      <c r="D8" s="175"/>
      <c r="E8" s="38" t="s">
        <v>50</v>
      </c>
      <c r="F8" s="30">
        <f t="shared" ref="F8:F9" si="0">+F9</f>
        <v>110801.34000000001</v>
      </c>
      <c r="G8" s="30">
        <f>H8-F8</f>
        <v>672.51999999998952</v>
      </c>
      <c r="H8" s="30">
        <f>H9</f>
        <v>111473.86</v>
      </c>
    </row>
    <row r="9" spans="1:10" s="28" customFormat="1" ht="25.5" x14ac:dyDescent="0.25">
      <c r="B9" s="213">
        <v>45</v>
      </c>
      <c r="C9" s="214"/>
      <c r="D9" s="215"/>
      <c r="E9" s="45" t="s">
        <v>93</v>
      </c>
      <c r="F9" s="39">
        <f t="shared" si="0"/>
        <v>110801.34000000001</v>
      </c>
      <c r="G9" s="39">
        <f>H9-F9</f>
        <v>672.51999999998952</v>
      </c>
      <c r="H9" s="52">
        <f>H10</f>
        <v>111473.86</v>
      </c>
    </row>
    <row r="10" spans="1:10" s="28" customFormat="1" x14ac:dyDescent="0.25">
      <c r="B10" s="204">
        <v>3</v>
      </c>
      <c r="C10" s="205"/>
      <c r="D10" s="206"/>
      <c r="E10" s="56" t="s">
        <v>22</v>
      </c>
      <c r="F10" s="39">
        <f>+F11+F12+F13</f>
        <v>110801.34000000001</v>
      </c>
      <c r="G10" s="39">
        <f t="shared" ref="G10:G13" si="1">H10-F10</f>
        <v>672.51999999998952</v>
      </c>
      <c r="H10" s="52">
        <f>SUM(H11:H13)</f>
        <v>111473.86</v>
      </c>
    </row>
    <row r="11" spans="1:10" s="28" customFormat="1" x14ac:dyDescent="0.25">
      <c r="B11" s="207">
        <v>31</v>
      </c>
      <c r="C11" s="208"/>
      <c r="D11" s="209"/>
      <c r="E11" s="56" t="s">
        <v>23</v>
      </c>
      <c r="F11" s="39">
        <v>0</v>
      </c>
      <c r="G11" s="39">
        <f t="shared" si="1"/>
        <v>0</v>
      </c>
      <c r="H11" s="52">
        <v>0</v>
      </c>
    </row>
    <row r="12" spans="1:10" s="28" customFormat="1" x14ac:dyDescent="0.25">
      <c r="B12" s="207">
        <v>32</v>
      </c>
      <c r="C12" s="208"/>
      <c r="D12" s="209"/>
      <c r="E12" s="56" t="s">
        <v>35</v>
      </c>
      <c r="F12" s="39">
        <v>110788.07</v>
      </c>
      <c r="G12" s="39">
        <f t="shared" si="1"/>
        <v>685.7899999999936</v>
      </c>
      <c r="H12" s="52">
        <v>111473.86</v>
      </c>
    </row>
    <row r="13" spans="1:10" s="28" customFormat="1" x14ac:dyDescent="0.25">
      <c r="B13" s="61">
        <v>34</v>
      </c>
      <c r="C13" s="62"/>
      <c r="D13" s="63"/>
      <c r="E13" s="56" t="s">
        <v>52</v>
      </c>
      <c r="F13" s="39">
        <v>13.27</v>
      </c>
      <c r="G13" s="39">
        <f t="shared" si="1"/>
        <v>-13.27</v>
      </c>
      <c r="H13" s="52">
        <v>0</v>
      </c>
    </row>
    <row r="14" spans="1:10" ht="15" customHeight="1" x14ac:dyDescent="0.25">
      <c r="B14" s="173" t="s">
        <v>78</v>
      </c>
      <c r="C14" s="174"/>
      <c r="D14" s="175"/>
      <c r="E14" s="38" t="s">
        <v>53</v>
      </c>
      <c r="F14" s="30">
        <f t="shared" ref="F14:H15" si="2">+F15</f>
        <v>1432112.15</v>
      </c>
      <c r="G14" s="30">
        <f t="shared" si="2"/>
        <v>0</v>
      </c>
      <c r="H14" s="30">
        <f t="shared" si="2"/>
        <v>1432112.15</v>
      </c>
    </row>
    <row r="15" spans="1:10" s="28" customFormat="1" ht="15" customHeight="1" x14ac:dyDescent="0.25">
      <c r="B15" s="64">
        <v>51</v>
      </c>
      <c r="C15" s="65"/>
      <c r="D15" s="45"/>
      <c r="E15" s="45" t="s">
        <v>65</v>
      </c>
      <c r="F15" s="47">
        <f t="shared" si="2"/>
        <v>1432112.15</v>
      </c>
      <c r="G15" s="47">
        <f t="shared" si="2"/>
        <v>0</v>
      </c>
      <c r="H15" s="47">
        <f t="shared" si="2"/>
        <v>1432112.15</v>
      </c>
    </row>
    <row r="16" spans="1:10" s="28" customFormat="1" x14ac:dyDescent="0.25">
      <c r="B16" s="204">
        <v>3</v>
      </c>
      <c r="C16" s="205"/>
      <c r="D16" s="206"/>
      <c r="E16" s="56" t="s">
        <v>22</v>
      </c>
      <c r="F16" s="39">
        <f>+F17+F18</f>
        <v>1432112.15</v>
      </c>
      <c r="G16" s="39">
        <f>H16-F16</f>
        <v>0</v>
      </c>
      <c r="H16" s="52">
        <f>SUM(H17:H18)</f>
        <v>1432112.15</v>
      </c>
    </row>
    <row r="17" spans="2:8" s="28" customFormat="1" x14ac:dyDescent="0.25">
      <c r="B17" s="207">
        <v>31</v>
      </c>
      <c r="C17" s="208"/>
      <c r="D17" s="209"/>
      <c r="E17" s="56" t="s">
        <v>23</v>
      </c>
      <c r="F17" s="39">
        <v>1332067.96</v>
      </c>
      <c r="G17" s="39">
        <f t="shared" ref="G17:G18" si="3">H17-F17</f>
        <v>0</v>
      </c>
      <c r="H17" s="52">
        <v>1332067.96</v>
      </c>
    </row>
    <row r="18" spans="2:8" s="28" customFormat="1" x14ac:dyDescent="0.25">
      <c r="B18" s="207">
        <v>32</v>
      </c>
      <c r="C18" s="208"/>
      <c r="D18" s="209"/>
      <c r="E18" s="56" t="s">
        <v>35</v>
      </c>
      <c r="F18" s="39">
        <v>100044.19</v>
      </c>
      <c r="G18" s="39">
        <f t="shared" si="3"/>
        <v>0</v>
      </c>
      <c r="H18" s="52">
        <v>100044.19</v>
      </c>
    </row>
    <row r="19" spans="2:8" s="166" customFormat="1" ht="25.5" x14ac:dyDescent="0.25">
      <c r="B19" s="173" t="s">
        <v>73</v>
      </c>
      <c r="C19" s="174"/>
      <c r="D19" s="175"/>
      <c r="E19" s="153" t="s">
        <v>75</v>
      </c>
      <c r="F19" s="30">
        <f>SUM(F20,F57)</f>
        <v>36531.61</v>
      </c>
      <c r="G19" s="30"/>
      <c r="H19" s="31">
        <f>SUM(H20,H57)</f>
        <v>41394.46</v>
      </c>
    </row>
    <row r="20" spans="2:8" s="28" customFormat="1" ht="25.5" x14ac:dyDescent="0.25">
      <c r="B20" s="173" t="s">
        <v>77</v>
      </c>
      <c r="C20" s="174"/>
      <c r="D20" s="175"/>
      <c r="E20" s="38" t="s">
        <v>54</v>
      </c>
      <c r="F20" s="30">
        <f>+F21+F27+F33+F40+F46+F50+F54</f>
        <v>36531.61</v>
      </c>
      <c r="G20" s="30"/>
      <c r="H20" s="31">
        <f>SUM(H21,H27,H33,H40,H46,H50,H54)</f>
        <v>40159.040000000001</v>
      </c>
    </row>
    <row r="21" spans="2:8" s="28" customFormat="1" x14ac:dyDescent="0.25">
      <c r="B21" s="42">
        <v>42</v>
      </c>
      <c r="C21" s="43"/>
      <c r="D21" s="44"/>
      <c r="E21" s="45" t="s">
        <v>66</v>
      </c>
      <c r="F21" s="47">
        <f>+F22+F25</f>
        <v>5347.13</v>
      </c>
      <c r="G21" s="47">
        <f>H21-F21</f>
        <v>227.05000000000018</v>
      </c>
      <c r="H21" s="48">
        <f>SUM(H22,H25)</f>
        <v>5574.18</v>
      </c>
    </row>
    <row r="22" spans="2:8" s="28" customFormat="1" x14ac:dyDescent="0.25">
      <c r="B22" s="204">
        <v>3</v>
      </c>
      <c r="C22" s="205"/>
      <c r="D22" s="206"/>
      <c r="E22" s="56" t="s">
        <v>22</v>
      </c>
      <c r="F22" s="39">
        <f>+F23+F24</f>
        <v>4881.68</v>
      </c>
      <c r="G22" s="39">
        <f>H22-F22</f>
        <v>-140.60000000000036</v>
      </c>
      <c r="H22" s="52">
        <f>SUM(H23:H24)</f>
        <v>4741.08</v>
      </c>
    </row>
    <row r="23" spans="2:8" s="28" customFormat="1" x14ac:dyDescent="0.25">
      <c r="B23" s="207">
        <v>31</v>
      </c>
      <c r="C23" s="208"/>
      <c r="D23" s="209"/>
      <c r="E23" s="56" t="s">
        <v>23</v>
      </c>
      <c r="F23" s="39">
        <v>50</v>
      </c>
      <c r="G23" s="39">
        <f t="shared" ref="G23:G79" si="4">H23-F23</f>
        <v>50</v>
      </c>
      <c r="H23" s="52">
        <v>100</v>
      </c>
    </row>
    <row r="24" spans="2:8" s="28" customFormat="1" x14ac:dyDescent="0.25">
      <c r="B24" s="207">
        <v>32</v>
      </c>
      <c r="C24" s="208"/>
      <c r="D24" s="209"/>
      <c r="E24" s="56" t="s">
        <v>35</v>
      </c>
      <c r="F24" s="39">
        <v>4831.68</v>
      </c>
      <c r="G24" s="39">
        <f t="shared" si="4"/>
        <v>-190.60000000000036</v>
      </c>
      <c r="H24" s="52">
        <v>4641.08</v>
      </c>
    </row>
    <row r="25" spans="2:8" s="28" customFormat="1" ht="25.5" x14ac:dyDescent="0.25">
      <c r="B25" s="204">
        <v>4</v>
      </c>
      <c r="C25" s="205"/>
      <c r="D25" s="206"/>
      <c r="E25" s="56" t="s">
        <v>24</v>
      </c>
      <c r="F25" s="39">
        <f>+F26</f>
        <v>465.45</v>
      </c>
      <c r="G25" s="39">
        <f t="shared" si="4"/>
        <v>367.65000000000003</v>
      </c>
      <c r="H25" s="52">
        <f>H26</f>
        <v>833.1</v>
      </c>
    </row>
    <row r="26" spans="2:8" s="28" customFormat="1" ht="25.5" x14ac:dyDescent="0.25">
      <c r="B26" s="207">
        <v>42</v>
      </c>
      <c r="C26" s="208"/>
      <c r="D26" s="209"/>
      <c r="E26" s="56" t="s">
        <v>47</v>
      </c>
      <c r="F26" s="39">
        <v>465.45</v>
      </c>
      <c r="G26" s="39">
        <f t="shared" si="4"/>
        <v>367.65000000000003</v>
      </c>
      <c r="H26" s="52">
        <v>833.1</v>
      </c>
    </row>
    <row r="27" spans="2:8" s="28" customFormat="1" x14ac:dyDescent="0.25">
      <c r="B27" s="42">
        <v>51</v>
      </c>
      <c r="C27" s="43"/>
      <c r="D27" s="44"/>
      <c r="E27" s="45" t="s">
        <v>67</v>
      </c>
      <c r="F27" s="47">
        <f>+F28+F31</f>
        <v>18470</v>
      </c>
      <c r="G27" s="47">
        <f t="shared" si="4"/>
        <v>0</v>
      </c>
      <c r="H27" s="48">
        <f>SUM(H28,H31)</f>
        <v>18470</v>
      </c>
    </row>
    <row r="28" spans="2:8" s="28" customFormat="1" x14ac:dyDescent="0.25">
      <c r="B28" s="204">
        <v>3</v>
      </c>
      <c r="C28" s="205"/>
      <c r="D28" s="206"/>
      <c r="E28" s="56" t="s">
        <v>22</v>
      </c>
      <c r="F28" s="39">
        <f>+F29+F30</f>
        <v>17870</v>
      </c>
      <c r="G28" s="39">
        <f t="shared" si="4"/>
        <v>0</v>
      </c>
      <c r="H28" s="52">
        <f>SUM(H29:H30)</f>
        <v>17870</v>
      </c>
    </row>
    <row r="29" spans="2:8" s="28" customFormat="1" x14ac:dyDescent="0.25">
      <c r="B29" s="207">
        <v>31</v>
      </c>
      <c r="C29" s="208"/>
      <c r="D29" s="209"/>
      <c r="E29" s="56" t="s">
        <v>23</v>
      </c>
      <c r="F29" s="39">
        <v>13670</v>
      </c>
      <c r="G29" s="39">
        <f t="shared" si="4"/>
        <v>0</v>
      </c>
      <c r="H29" s="52">
        <v>13670</v>
      </c>
    </row>
    <row r="30" spans="2:8" s="28" customFormat="1" x14ac:dyDescent="0.25">
      <c r="B30" s="207">
        <v>32</v>
      </c>
      <c r="C30" s="208"/>
      <c r="D30" s="209"/>
      <c r="E30" s="56" t="s">
        <v>35</v>
      </c>
      <c r="F30" s="39">
        <v>4200</v>
      </c>
      <c r="G30" s="39">
        <f t="shared" si="4"/>
        <v>0</v>
      </c>
      <c r="H30" s="52">
        <v>4200</v>
      </c>
    </row>
    <row r="31" spans="2:8" s="28" customFormat="1" ht="25.5" x14ac:dyDescent="0.25">
      <c r="B31" s="204">
        <v>4</v>
      </c>
      <c r="C31" s="205"/>
      <c r="D31" s="206"/>
      <c r="E31" s="56" t="s">
        <v>24</v>
      </c>
      <c r="F31" s="39">
        <f>+F32</f>
        <v>600</v>
      </c>
      <c r="G31" s="39">
        <f t="shared" si="4"/>
        <v>0</v>
      </c>
      <c r="H31" s="52">
        <f>H32</f>
        <v>600</v>
      </c>
    </row>
    <row r="32" spans="2:8" s="28" customFormat="1" ht="25.5" x14ac:dyDescent="0.25">
      <c r="B32" s="207">
        <v>42</v>
      </c>
      <c r="C32" s="208"/>
      <c r="D32" s="209"/>
      <c r="E32" s="56" t="s">
        <v>47</v>
      </c>
      <c r="F32" s="39">
        <v>600</v>
      </c>
      <c r="G32" s="39">
        <f t="shared" si="4"/>
        <v>0</v>
      </c>
      <c r="H32" s="52">
        <v>600</v>
      </c>
    </row>
    <row r="33" spans="2:8" s="28" customFormat="1" x14ac:dyDescent="0.25">
      <c r="B33" s="42">
        <v>31</v>
      </c>
      <c r="C33" s="43"/>
      <c r="D33" s="44"/>
      <c r="E33" s="45" t="s">
        <v>55</v>
      </c>
      <c r="F33" s="47">
        <f>+F34+F38</f>
        <v>11614.480000000001</v>
      </c>
      <c r="G33" s="47">
        <f t="shared" si="4"/>
        <v>0.37999999999919964</v>
      </c>
      <c r="H33" s="48">
        <f>SUM(H34,H38)</f>
        <v>11614.86</v>
      </c>
    </row>
    <row r="34" spans="2:8" s="28" customFormat="1" x14ac:dyDescent="0.25">
      <c r="B34" s="204">
        <v>3</v>
      </c>
      <c r="C34" s="205"/>
      <c r="D34" s="206"/>
      <c r="E34" s="56" t="s">
        <v>22</v>
      </c>
      <c r="F34" s="39">
        <f>+F35+F36</f>
        <v>10552.87</v>
      </c>
      <c r="G34" s="39">
        <f t="shared" si="4"/>
        <v>0.37999999999919964</v>
      </c>
      <c r="H34" s="52">
        <f>SUM(H35:H37)</f>
        <v>10553.25</v>
      </c>
    </row>
    <row r="35" spans="2:8" s="28" customFormat="1" x14ac:dyDescent="0.25">
      <c r="B35" s="207">
        <v>31</v>
      </c>
      <c r="C35" s="208"/>
      <c r="D35" s="209"/>
      <c r="E35" s="56" t="s">
        <v>23</v>
      </c>
      <c r="F35" s="39">
        <v>0</v>
      </c>
      <c r="G35" s="39">
        <f t="shared" si="4"/>
        <v>0</v>
      </c>
      <c r="H35" s="52">
        <v>0</v>
      </c>
    </row>
    <row r="36" spans="2:8" s="28" customFormat="1" x14ac:dyDescent="0.25">
      <c r="B36" s="207">
        <v>32</v>
      </c>
      <c r="C36" s="208"/>
      <c r="D36" s="209"/>
      <c r="E36" s="56" t="s">
        <v>35</v>
      </c>
      <c r="F36" s="39">
        <v>10552.87</v>
      </c>
      <c r="G36" s="39">
        <f t="shared" si="4"/>
        <v>0</v>
      </c>
      <c r="H36" s="52">
        <v>10552.87</v>
      </c>
    </row>
    <row r="37" spans="2:8" s="28" customFormat="1" ht="38.25" x14ac:dyDescent="0.25">
      <c r="B37" s="207">
        <v>37</v>
      </c>
      <c r="C37" s="208"/>
      <c r="D37" s="209"/>
      <c r="E37" s="155" t="s">
        <v>79</v>
      </c>
      <c r="F37" s="39">
        <v>0</v>
      </c>
      <c r="G37" s="39">
        <f t="shared" si="4"/>
        <v>0.38</v>
      </c>
      <c r="H37" s="52">
        <v>0.38</v>
      </c>
    </row>
    <row r="38" spans="2:8" s="28" customFormat="1" ht="25.5" x14ac:dyDescent="0.25">
      <c r="B38" s="204">
        <v>4</v>
      </c>
      <c r="C38" s="205"/>
      <c r="D38" s="206"/>
      <c r="E38" s="56" t="s">
        <v>24</v>
      </c>
      <c r="F38" s="39">
        <f>+F39</f>
        <v>1061.6099999999999</v>
      </c>
      <c r="G38" s="39">
        <f t="shared" si="4"/>
        <v>0</v>
      </c>
      <c r="H38" s="52">
        <f>H39</f>
        <v>1061.6099999999999</v>
      </c>
    </row>
    <row r="39" spans="2:8" s="28" customFormat="1" ht="25.5" x14ac:dyDescent="0.25">
      <c r="B39" s="207">
        <v>42</v>
      </c>
      <c r="C39" s="208"/>
      <c r="D39" s="209"/>
      <c r="E39" s="56" t="s">
        <v>47</v>
      </c>
      <c r="F39" s="39">
        <v>1061.6099999999999</v>
      </c>
      <c r="G39" s="39">
        <f t="shared" si="4"/>
        <v>0</v>
      </c>
      <c r="H39" s="52">
        <v>1061.6099999999999</v>
      </c>
    </row>
    <row r="40" spans="2:8" s="28" customFormat="1" x14ac:dyDescent="0.25">
      <c r="B40" s="42">
        <v>53</v>
      </c>
      <c r="C40" s="43"/>
      <c r="D40" s="44"/>
      <c r="E40" s="45" t="s">
        <v>56</v>
      </c>
      <c r="F40" s="47">
        <f>+F41+F44</f>
        <v>750</v>
      </c>
      <c r="G40" s="47">
        <f t="shared" si="4"/>
        <v>0</v>
      </c>
      <c r="H40" s="48">
        <f>SUM(H41,H44)</f>
        <v>750</v>
      </c>
    </row>
    <row r="41" spans="2:8" s="28" customFormat="1" x14ac:dyDescent="0.25">
      <c r="B41" s="204">
        <v>3</v>
      </c>
      <c r="C41" s="205"/>
      <c r="D41" s="206"/>
      <c r="E41" s="56" t="s">
        <v>22</v>
      </c>
      <c r="F41" s="39">
        <f>+F42+F43</f>
        <v>700</v>
      </c>
      <c r="G41" s="39">
        <f t="shared" si="4"/>
        <v>0</v>
      </c>
      <c r="H41" s="52">
        <f>SUM(H42:H43)</f>
        <v>700</v>
      </c>
    </row>
    <row r="42" spans="2:8" s="28" customFormat="1" x14ac:dyDescent="0.25">
      <c r="B42" s="207">
        <v>31</v>
      </c>
      <c r="C42" s="208"/>
      <c r="D42" s="209"/>
      <c r="E42" s="56" t="s">
        <v>23</v>
      </c>
      <c r="F42" s="39">
        <v>0</v>
      </c>
      <c r="G42" s="39">
        <f t="shared" si="4"/>
        <v>0</v>
      </c>
      <c r="H42" s="52">
        <v>0</v>
      </c>
    </row>
    <row r="43" spans="2:8" s="28" customFormat="1" x14ac:dyDescent="0.25">
      <c r="B43" s="207">
        <v>32</v>
      </c>
      <c r="C43" s="208"/>
      <c r="D43" s="209"/>
      <c r="E43" s="56" t="s">
        <v>35</v>
      </c>
      <c r="F43" s="39">
        <v>700</v>
      </c>
      <c r="G43" s="39">
        <f t="shared" si="4"/>
        <v>0</v>
      </c>
      <c r="H43" s="52">
        <v>700</v>
      </c>
    </row>
    <row r="44" spans="2:8" s="28" customFormat="1" ht="25.5" x14ac:dyDescent="0.25">
      <c r="B44" s="204">
        <v>4</v>
      </c>
      <c r="C44" s="205"/>
      <c r="D44" s="206"/>
      <c r="E44" s="56" t="s">
        <v>24</v>
      </c>
      <c r="F44" s="39">
        <f>+F45</f>
        <v>50</v>
      </c>
      <c r="G44" s="39">
        <f t="shared" si="4"/>
        <v>0</v>
      </c>
      <c r="H44" s="52">
        <f>H45</f>
        <v>50</v>
      </c>
    </row>
    <row r="45" spans="2:8" s="28" customFormat="1" ht="25.5" x14ac:dyDescent="0.25">
      <c r="B45" s="207">
        <v>42</v>
      </c>
      <c r="C45" s="208"/>
      <c r="D45" s="209"/>
      <c r="E45" s="56" t="s">
        <v>47</v>
      </c>
      <c r="F45" s="39">
        <v>50</v>
      </c>
      <c r="G45" s="39">
        <f t="shared" si="4"/>
        <v>0</v>
      </c>
      <c r="H45" s="52">
        <v>50</v>
      </c>
    </row>
    <row r="46" spans="2:8" s="28" customFormat="1" x14ac:dyDescent="0.25">
      <c r="B46" s="42">
        <v>41</v>
      </c>
      <c r="C46" s="43"/>
      <c r="D46" s="44"/>
      <c r="E46" s="45" t="s">
        <v>57</v>
      </c>
      <c r="F46" s="47">
        <f>+F47</f>
        <v>250</v>
      </c>
      <c r="G46" s="47">
        <f t="shared" si="4"/>
        <v>0</v>
      </c>
      <c r="H46" s="48">
        <f>H47</f>
        <v>250</v>
      </c>
    </row>
    <row r="47" spans="2:8" s="28" customFormat="1" x14ac:dyDescent="0.25">
      <c r="B47" s="61">
        <v>3</v>
      </c>
      <c r="C47" s="62"/>
      <c r="D47" s="63"/>
      <c r="E47" s="56" t="s">
        <v>22</v>
      </c>
      <c r="F47" s="39">
        <f>+F48+F49</f>
        <v>250</v>
      </c>
      <c r="G47" s="39">
        <f t="shared" si="4"/>
        <v>0</v>
      </c>
      <c r="H47" s="52">
        <f>SUM(H48:H49)</f>
        <v>250</v>
      </c>
    </row>
    <row r="48" spans="2:8" s="28" customFormat="1" x14ac:dyDescent="0.25">
      <c r="B48" s="61">
        <v>31</v>
      </c>
      <c r="C48" s="62"/>
      <c r="D48" s="63"/>
      <c r="E48" s="56" t="s">
        <v>23</v>
      </c>
      <c r="F48" s="39">
        <v>0</v>
      </c>
      <c r="G48" s="39">
        <f t="shared" si="4"/>
        <v>0</v>
      </c>
      <c r="H48" s="52">
        <v>0</v>
      </c>
    </row>
    <row r="49" spans="2:8" s="28" customFormat="1" x14ac:dyDescent="0.25">
      <c r="B49" s="61">
        <v>32</v>
      </c>
      <c r="C49" s="62"/>
      <c r="D49" s="63"/>
      <c r="E49" s="56" t="s">
        <v>35</v>
      </c>
      <c r="F49" s="39">
        <v>250</v>
      </c>
      <c r="G49" s="39">
        <f t="shared" si="4"/>
        <v>0</v>
      </c>
      <c r="H49" s="52">
        <v>250</v>
      </c>
    </row>
    <row r="50" spans="2:8" s="28" customFormat="1" x14ac:dyDescent="0.25">
      <c r="B50" s="42">
        <v>61</v>
      </c>
      <c r="C50" s="43"/>
      <c r="D50" s="44"/>
      <c r="E50" s="45" t="s">
        <v>68</v>
      </c>
      <c r="F50" s="47">
        <f>+F51</f>
        <v>0</v>
      </c>
      <c r="G50" s="39">
        <f t="shared" si="4"/>
        <v>1000</v>
      </c>
      <c r="H50" s="48">
        <f>H51</f>
        <v>1000</v>
      </c>
    </row>
    <row r="51" spans="2:8" s="28" customFormat="1" x14ac:dyDescent="0.25">
      <c r="B51" s="204">
        <v>3</v>
      </c>
      <c r="C51" s="205"/>
      <c r="D51" s="206"/>
      <c r="E51" s="56" t="s">
        <v>22</v>
      </c>
      <c r="F51" s="39">
        <f>+F52+F53</f>
        <v>0</v>
      </c>
      <c r="G51" s="39">
        <f t="shared" si="4"/>
        <v>1000</v>
      </c>
      <c r="H51" s="52">
        <f>SUM(H52:H53)</f>
        <v>1000</v>
      </c>
    </row>
    <row r="52" spans="2:8" s="28" customFormat="1" x14ac:dyDescent="0.25">
      <c r="B52" s="207">
        <v>31</v>
      </c>
      <c r="C52" s="208"/>
      <c r="D52" s="209"/>
      <c r="E52" s="56" t="s">
        <v>23</v>
      </c>
      <c r="F52" s="39">
        <v>0</v>
      </c>
      <c r="G52" s="39">
        <f t="shared" si="4"/>
        <v>0</v>
      </c>
      <c r="H52" s="52">
        <v>0</v>
      </c>
    </row>
    <row r="53" spans="2:8" s="28" customFormat="1" x14ac:dyDescent="0.25">
      <c r="B53" s="207">
        <v>32</v>
      </c>
      <c r="C53" s="208"/>
      <c r="D53" s="209"/>
      <c r="E53" s="56" t="s">
        <v>35</v>
      </c>
      <c r="F53" s="39">
        <v>0</v>
      </c>
      <c r="G53" s="39">
        <f t="shared" si="4"/>
        <v>1000</v>
      </c>
      <c r="H53" s="52">
        <v>1000</v>
      </c>
    </row>
    <row r="54" spans="2:8" s="28" customFormat="1" ht="25.5" x14ac:dyDescent="0.25">
      <c r="B54" s="42">
        <v>71</v>
      </c>
      <c r="C54" s="43"/>
      <c r="D54" s="44"/>
      <c r="E54" s="45" t="s">
        <v>19</v>
      </c>
      <c r="F54" s="47">
        <f t="shared" ref="F54:F55" si="5">+F55</f>
        <v>100</v>
      </c>
      <c r="G54" s="47">
        <f t="shared" si="4"/>
        <v>2400</v>
      </c>
      <c r="H54" s="48">
        <f>H55</f>
        <v>2500</v>
      </c>
    </row>
    <row r="55" spans="2:8" s="28" customFormat="1" ht="25.5" x14ac:dyDescent="0.25">
      <c r="B55" s="204">
        <v>4</v>
      </c>
      <c r="C55" s="205"/>
      <c r="D55" s="206"/>
      <c r="E55" s="56" t="s">
        <v>24</v>
      </c>
      <c r="F55" s="39">
        <f t="shared" si="5"/>
        <v>100</v>
      </c>
      <c r="G55" s="39">
        <f t="shared" si="4"/>
        <v>2400</v>
      </c>
      <c r="H55" s="52">
        <f>H56</f>
        <v>2500</v>
      </c>
    </row>
    <row r="56" spans="2:8" s="28" customFormat="1" ht="25.5" x14ac:dyDescent="0.25">
      <c r="B56" s="207">
        <v>42</v>
      </c>
      <c r="C56" s="208"/>
      <c r="D56" s="209"/>
      <c r="E56" s="56" t="s">
        <v>47</v>
      </c>
      <c r="F56" s="39">
        <v>100</v>
      </c>
      <c r="G56" s="39">
        <f t="shared" si="4"/>
        <v>2400</v>
      </c>
      <c r="H56" s="52">
        <v>2500</v>
      </c>
    </row>
    <row r="57" spans="2:8" s="28" customFormat="1" ht="25.5" x14ac:dyDescent="0.25">
      <c r="B57" s="173" t="s">
        <v>113</v>
      </c>
      <c r="C57" s="174"/>
      <c r="D57" s="175"/>
      <c r="E57" s="38" t="s">
        <v>114</v>
      </c>
      <c r="F57" s="30">
        <v>0</v>
      </c>
      <c r="G57" s="30">
        <f t="shared" si="4"/>
        <v>1235.42</v>
      </c>
      <c r="H57" s="31">
        <v>1235.42</v>
      </c>
    </row>
    <row r="58" spans="2:8" s="167" customFormat="1" x14ac:dyDescent="0.25">
      <c r="B58" s="42">
        <v>51</v>
      </c>
      <c r="C58" s="43"/>
      <c r="D58" s="44"/>
      <c r="E58" s="156" t="s">
        <v>67</v>
      </c>
      <c r="F58" s="47">
        <v>0</v>
      </c>
      <c r="G58" s="47">
        <f t="shared" si="4"/>
        <v>1235.42</v>
      </c>
      <c r="H58" s="48">
        <v>1235.42</v>
      </c>
    </row>
    <row r="59" spans="2:8" s="28" customFormat="1" x14ac:dyDescent="0.25">
      <c r="B59" s="204">
        <v>3</v>
      </c>
      <c r="C59" s="205"/>
      <c r="D59" s="206"/>
      <c r="E59" s="56" t="s">
        <v>22</v>
      </c>
      <c r="F59" s="39">
        <v>0</v>
      </c>
      <c r="G59" s="39">
        <f t="shared" si="4"/>
        <v>1235.42</v>
      </c>
      <c r="H59" s="52">
        <v>1235.42</v>
      </c>
    </row>
    <row r="60" spans="2:8" s="28" customFormat="1" x14ac:dyDescent="0.25">
      <c r="B60" s="207">
        <v>38</v>
      </c>
      <c r="C60" s="208"/>
      <c r="D60" s="209"/>
      <c r="E60" s="56" t="s">
        <v>112</v>
      </c>
      <c r="F60" s="39">
        <v>0</v>
      </c>
      <c r="G60" s="39">
        <f t="shared" si="4"/>
        <v>1235.42</v>
      </c>
      <c r="H60" s="52">
        <v>1235.42</v>
      </c>
    </row>
    <row r="61" spans="2:8" x14ac:dyDescent="0.25">
      <c r="B61" s="173" t="s">
        <v>80</v>
      </c>
      <c r="C61" s="174"/>
      <c r="D61" s="175"/>
      <c r="E61" s="38" t="s">
        <v>81</v>
      </c>
      <c r="F61" s="30">
        <f>SUM(F62,F93)</f>
        <v>12291275.219999999</v>
      </c>
      <c r="G61" s="30">
        <f t="shared" si="4"/>
        <v>-53076.86999999918</v>
      </c>
      <c r="H61" s="31">
        <f>SUM(H62,H93)</f>
        <v>12238198.35</v>
      </c>
    </row>
    <row r="62" spans="2:8" s="28" customFormat="1" ht="25.5" x14ac:dyDescent="0.25">
      <c r="B62" s="173" t="s">
        <v>82</v>
      </c>
      <c r="C62" s="174"/>
      <c r="D62" s="175"/>
      <c r="E62" s="153" t="s">
        <v>70</v>
      </c>
      <c r="F62" s="30">
        <f>+F63+F70+F78+F82</f>
        <v>7743323.25</v>
      </c>
      <c r="G62" s="30">
        <f t="shared" si="4"/>
        <v>-58298.969999999739</v>
      </c>
      <c r="H62" s="30">
        <f>SUM(H63,H70,H78,H82,H86)</f>
        <v>7685024.2800000003</v>
      </c>
    </row>
    <row r="63" spans="2:8" s="167" customFormat="1" x14ac:dyDescent="0.25">
      <c r="B63" s="42">
        <v>11</v>
      </c>
      <c r="C63" s="43"/>
      <c r="D63" s="44"/>
      <c r="E63" s="156" t="s">
        <v>18</v>
      </c>
      <c r="F63" s="47">
        <f>+F64+F67</f>
        <v>32981.880000000005</v>
      </c>
      <c r="G63" s="47">
        <f t="shared" si="4"/>
        <v>8906.3199999999924</v>
      </c>
      <c r="H63" s="48">
        <f>SUM(H64,H67)</f>
        <v>41888.199999999997</v>
      </c>
    </row>
    <row r="64" spans="2:8" s="28" customFormat="1" x14ac:dyDescent="0.25">
      <c r="B64" s="204">
        <v>3</v>
      </c>
      <c r="C64" s="205"/>
      <c r="D64" s="206"/>
      <c r="E64" s="56" t="s">
        <v>22</v>
      </c>
      <c r="F64" s="39">
        <f>+F65+F66</f>
        <v>30535.47</v>
      </c>
      <c r="G64" s="39">
        <f t="shared" si="4"/>
        <v>8906.32</v>
      </c>
      <c r="H64" s="52">
        <f>SUM(H65:H66)</f>
        <v>39441.79</v>
      </c>
    </row>
    <row r="65" spans="2:8" s="28" customFormat="1" x14ac:dyDescent="0.25">
      <c r="B65" s="207">
        <v>31</v>
      </c>
      <c r="C65" s="208"/>
      <c r="D65" s="209"/>
      <c r="E65" s="56" t="s">
        <v>23</v>
      </c>
      <c r="F65" s="39">
        <v>7820.02</v>
      </c>
      <c r="G65" s="39">
        <f t="shared" si="4"/>
        <v>2188.6399999999994</v>
      </c>
      <c r="H65" s="52">
        <v>10008.66</v>
      </c>
    </row>
    <row r="66" spans="2:8" s="28" customFormat="1" x14ac:dyDescent="0.25">
      <c r="B66" s="207">
        <v>32</v>
      </c>
      <c r="C66" s="208"/>
      <c r="D66" s="209"/>
      <c r="E66" s="56" t="s">
        <v>35</v>
      </c>
      <c r="F66" s="39">
        <v>22715.45</v>
      </c>
      <c r="G66" s="39">
        <f t="shared" si="4"/>
        <v>6717.68</v>
      </c>
      <c r="H66" s="52">
        <v>29433.13</v>
      </c>
    </row>
    <row r="67" spans="2:8" s="167" customFormat="1" ht="25.5" x14ac:dyDescent="0.25">
      <c r="B67" s="204">
        <v>4</v>
      </c>
      <c r="C67" s="205"/>
      <c r="D67" s="206"/>
      <c r="E67" s="56" t="s">
        <v>24</v>
      </c>
      <c r="F67" s="39">
        <f>+F68+F69</f>
        <v>2446.41</v>
      </c>
      <c r="G67" s="39">
        <f t="shared" si="4"/>
        <v>0</v>
      </c>
      <c r="H67" s="52">
        <f>SUM(H68:H69)</f>
        <v>2446.41</v>
      </c>
    </row>
    <row r="68" spans="2:8" s="167" customFormat="1" ht="25.5" x14ac:dyDescent="0.25">
      <c r="B68" s="207">
        <v>42</v>
      </c>
      <c r="C68" s="208"/>
      <c r="D68" s="209"/>
      <c r="E68" s="56" t="s">
        <v>47</v>
      </c>
      <c r="F68" s="39">
        <v>2446.41</v>
      </c>
      <c r="G68" s="39">
        <f t="shared" si="4"/>
        <v>0</v>
      </c>
      <c r="H68" s="52">
        <v>2446.41</v>
      </c>
    </row>
    <row r="69" spans="2:8" s="28" customFormat="1" ht="25.5" x14ac:dyDescent="0.25">
      <c r="B69" s="61">
        <v>45</v>
      </c>
      <c r="C69" s="62"/>
      <c r="D69" s="63"/>
      <c r="E69" s="56" t="s">
        <v>58</v>
      </c>
      <c r="F69" s="39"/>
      <c r="G69" s="39">
        <f t="shared" si="4"/>
        <v>0</v>
      </c>
      <c r="H69" s="52">
        <v>0</v>
      </c>
    </row>
    <row r="70" spans="2:8" s="28" customFormat="1" x14ac:dyDescent="0.25">
      <c r="B70" s="42">
        <v>54</v>
      </c>
      <c r="C70" s="43"/>
      <c r="D70" s="66"/>
      <c r="E70" s="154" t="s">
        <v>69</v>
      </c>
      <c r="F70" s="47">
        <f>+F71+F75</f>
        <v>4961400.83</v>
      </c>
      <c r="G70" s="47">
        <f t="shared" si="4"/>
        <v>-1160725.4300000002</v>
      </c>
      <c r="H70" s="47">
        <f>SUM(H71,H75)</f>
        <v>3800675.4</v>
      </c>
    </row>
    <row r="71" spans="2:8" s="28" customFormat="1" x14ac:dyDescent="0.25">
      <c r="B71" s="204">
        <v>3</v>
      </c>
      <c r="C71" s="205"/>
      <c r="D71" s="206"/>
      <c r="E71" s="56" t="s">
        <v>22</v>
      </c>
      <c r="F71" s="39">
        <f>+F72+F73+F74</f>
        <v>1017261.21</v>
      </c>
      <c r="G71" s="39">
        <f t="shared" si="4"/>
        <v>2325.3100000000559</v>
      </c>
      <c r="H71" s="52">
        <f>SUM(H72:H74)</f>
        <v>1019586.52</v>
      </c>
    </row>
    <row r="72" spans="2:8" s="28" customFormat="1" x14ac:dyDescent="0.25">
      <c r="B72" s="207">
        <v>31</v>
      </c>
      <c r="C72" s="208"/>
      <c r="D72" s="209"/>
      <c r="E72" s="56" t="s">
        <v>23</v>
      </c>
      <c r="F72" s="39">
        <v>0</v>
      </c>
      <c r="G72" s="39">
        <f t="shared" si="4"/>
        <v>0</v>
      </c>
      <c r="H72" s="52">
        <v>0</v>
      </c>
    </row>
    <row r="73" spans="2:8" s="28" customFormat="1" x14ac:dyDescent="0.25">
      <c r="B73" s="207">
        <v>32</v>
      </c>
      <c r="C73" s="208"/>
      <c r="D73" s="209"/>
      <c r="E73" s="56" t="s">
        <v>35</v>
      </c>
      <c r="F73" s="39">
        <v>30504.74</v>
      </c>
      <c r="G73" s="39">
        <f t="shared" si="4"/>
        <v>2325.3100000000013</v>
      </c>
      <c r="H73" s="52">
        <v>32830.050000000003</v>
      </c>
    </row>
    <row r="74" spans="2:8" s="28" customFormat="1" ht="25.5" x14ac:dyDescent="0.25">
      <c r="B74" s="61">
        <v>36</v>
      </c>
      <c r="C74" s="62"/>
      <c r="D74" s="63"/>
      <c r="E74" s="56" t="s">
        <v>61</v>
      </c>
      <c r="F74" s="39">
        <v>986756.47</v>
      </c>
      <c r="G74" s="39">
        <f t="shared" si="4"/>
        <v>0</v>
      </c>
      <c r="H74" s="52">
        <v>986756.47</v>
      </c>
    </row>
    <row r="75" spans="2:8" s="167" customFormat="1" ht="25.5" x14ac:dyDescent="0.25">
      <c r="B75" s="204">
        <v>4</v>
      </c>
      <c r="C75" s="205"/>
      <c r="D75" s="206"/>
      <c r="E75" s="56" t="s">
        <v>24</v>
      </c>
      <c r="F75" s="39">
        <f>+F76+F77</f>
        <v>3944139.62</v>
      </c>
      <c r="G75" s="39">
        <f t="shared" si="4"/>
        <v>-1163050.7400000002</v>
      </c>
      <c r="H75" s="39">
        <f>SUM(H76:H77)</f>
        <v>2781088.88</v>
      </c>
    </row>
    <row r="76" spans="2:8" s="28" customFormat="1" ht="25.5" x14ac:dyDescent="0.25">
      <c r="B76" s="207">
        <v>42</v>
      </c>
      <c r="C76" s="208"/>
      <c r="D76" s="209"/>
      <c r="E76" s="56" t="s">
        <v>47</v>
      </c>
      <c r="F76" s="39">
        <v>2927.96</v>
      </c>
      <c r="G76" s="39">
        <f t="shared" si="4"/>
        <v>0</v>
      </c>
      <c r="H76" s="52">
        <v>2927.96</v>
      </c>
    </row>
    <row r="77" spans="2:8" s="28" customFormat="1" ht="25.5" x14ac:dyDescent="0.25">
      <c r="B77" s="61">
        <v>45</v>
      </c>
      <c r="C77" s="62"/>
      <c r="D77" s="63"/>
      <c r="E77" s="56" t="s">
        <v>58</v>
      </c>
      <c r="F77" s="39">
        <v>3941211.66</v>
      </c>
      <c r="G77" s="39">
        <f t="shared" si="4"/>
        <v>-1163050.7400000002</v>
      </c>
      <c r="H77" s="52">
        <v>2778160.92</v>
      </c>
    </row>
    <row r="78" spans="2:8" s="28" customFormat="1" x14ac:dyDescent="0.25">
      <c r="B78" s="42">
        <v>51</v>
      </c>
      <c r="C78" s="43"/>
      <c r="D78" s="44"/>
      <c r="E78" s="156" t="s">
        <v>67</v>
      </c>
      <c r="F78" s="47">
        <f>+F79</f>
        <v>625592.87</v>
      </c>
      <c r="G78" s="47">
        <f t="shared" si="4"/>
        <v>-625592.87</v>
      </c>
      <c r="H78" s="47">
        <f>SUM(H79,)</f>
        <v>0</v>
      </c>
    </row>
    <row r="79" spans="2:8" s="28" customFormat="1" ht="25.5" x14ac:dyDescent="0.25">
      <c r="B79" s="204">
        <v>4</v>
      </c>
      <c r="C79" s="205"/>
      <c r="D79" s="206"/>
      <c r="E79" s="56" t="s">
        <v>24</v>
      </c>
      <c r="F79" s="39">
        <f>+F80+F81</f>
        <v>625592.87</v>
      </c>
      <c r="G79" s="39">
        <f t="shared" si="4"/>
        <v>-625592.87</v>
      </c>
      <c r="H79" s="39">
        <f>SUM(H80:H81)</f>
        <v>0</v>
      </c>
    </row>
    <row r="80" spans="2:8" s="28" customFormat="1" ht="25.5" x14ac:dyDescent="0.25">
      <c r="B80" s="207">
        <v>42</v>
      </c>
      <c r="C80" s="208"/>
      <c r="D80" s="209"/>
      <c r="E80" s="56" t="s">
        <v>47</v>
      </c>
      <c r="F80" s="39">
        <v>0</v>
      </c>
      <c r="G80" s="39">
        <f t="shared" ref="G80:G115" si="6">H80-F80</f>
        <v>0</v>
      </c>
      <c r="H80" s="39">
        <v>0</v>
      </c>
    </row>
    <row r="81" spans="2:8" s="28" customFormat="1" ht="25.5" x14ac:dyDescent="0.25">
      <c r="B81" s="61">
        <v>45</v>
      </c>
      <c r="C81" s="62"/>
      <c r="D81" s="63"/>
      <c r="E81" s="56" t="s">
        <v>58</v>
      </c>
      <c r="F81" s="39">
        <v>625592.87</v>
      </c>
      <c r="G81" s="39">
        <f t="shared" si="6"/>
        <v>-625592.87</v>
      </c>
      <c r="H81" s="52">
        <v>0</v>
      </c>
    </row>
    <row r="82" spans="2:8" s="28" customFormat="1" ht="25.5" x14ac:dyDescent="0.25">
      <c r="B82" s="42">
        <v>81</v>
      </c>
      <c r="C82" s="43"/>
      <c r="D82" s="44"/>
      <c r="E82" s="156" t="s">
        <v>37</v>
      </c>
      <c r="F82" s="47">
        <f>+F83</f>
        <v>2123347.67</v>
      </c>
      <c r="G82" s="47">
        <f t="shared" si="6"/>
        <v>1629724.37</v>
      </c>
      <c r="H82" s="47">
        <f>H83</f>
        <v>3753072.04</v>
      </c>
    </row>
    <row r="83" spans="2:8" s="167" customFormat="1" ht="25.5" x14ac:dyDescent="0.25">
      <c r="B83" s="204">
        <v>4</v>
      </c>
      <c r="C83" s="205"/>
      <c r="D83" s="206"/>
      <c r="E83" s="56" t="s">
        <v>24</v>
      </c>
      <c r="F83" s="39">
        <f>+F84+F85</f>
        <v>2123347.67</v>
      </c>
      <c r="G83" s="39">
        <f t="shared" si="6"/>
        <v>1629724.37</v>
      </c>
      <c r="H83" s="39">
        <f>SUM(H84:H85)</f>
        <v>3753072.04</v>
      </c>
    </row>
    <row r="84" spans="2:8" s="28" customFormat="1" ht="25.5" x14ac:dyDescent="0.25">
      <c r="B84" s="207">
        <v>42</v>
      </c>
      <c r="C84" s="208"/>
      <c r="D84" s="209"/>
      <c r="E84" s="56" t="s">
        <v>47</v>
      </c>
      <c r="F84" s="39">
        <v>0</v>
      </c>
      <c r="G84" s="39">
        <f t="shared" si="6"/>
        <v>0</v>
      </c>
      <c r="H84" s="39">
        <v>0</v>
      </c>
    </row>
    <row r="85" spans="2:8" s="28" customFormat="1" ht="25.5" x14ac:dyDescent="0.25">
      <c r="B85" s="61">
        <v>45</v>
      </c>
      <c r="C85" s="62"/>
      <c r="D85" s="63"/>
      <c r="E85" s="56" t="s">
        <v>58</v>
      </c>
      <c r="F85" s="39">
        <v>2123347.67</v>
      </c>
      <c r="G85" s="39">
        <f t="shared" si="6"/>
        <v>1629724.37</v>
      </c>
      <c r="H85" s="52">
        <v>3753072.04</v>
      </c>
    </row>
    <row r="86" spans="2:8" s="28" customFormat="1" x14ac:dyDescent="0.25">
      <c r="B86" s="42">
        <v>42</v>
      </c>
      <c r="C86" s="43"/>
      <c r="D86" s="44"/>
      <c r="E86" s="156" t="s">
        <v>66</v>
      </c>
      <c r="F86" s="47"/>
      <c r="G86" s="47">
        <f t="shared" si="6"/>
        <v>89388.64</v>
      </c>
      <c r="H86" s="48">
        <f>SUM(H87,H90)</f>
        <v>89388.64</v>
      </c>
    </row>
    <row r="87" spans="2:8" s="167" customFormat="1" x14ac:dyDescent="0.25">
      <c r="B87" s="204">
        <v>3</v>
      </c>
      <c r="C87" s="205"/>
      <c r="D87" s="206"/>
      <c r="E87" s="56" t="s">
        <v>22</v>
      </c>
      <c r="F87" s="39"/>
      <c r="G87" s="39">
        <f t="shared" si="6"/>
        <v>2488.5500000000002</v>
      </c>
      <c r="H87" s="52">
        <f>SUM(H88:H89)</f>
        <v>2488.5500000000002</v>
      </c>
    </row>
    <row r="88" spans="2:8" s="28" customFormat="1" x14ac:dyDescent="0.25">
      <c r="B88" s="207">
        <v>31</v>
      </c>
      <c r="C88" s="208"/>
      <c r="D88" s="209"/>
      <c r="E88" s="56" t="s">
        <v>23</v>
      </c>
      <c r="F88" s="39"/>
      <c r="G88" s="39">
        <f t="shared" si="6"/>
        <v>0</v>
      </c>
      <c r="H88" s="52">
        <v>0</v>
      </c>
    </row>
    <row r="89" spans="2:8" s="28" customFormat="1" x14ac:dyDescent="0.25">
      <c r="B89" s="207">
        <v>32</v>
      </c>
      <c r="C89" s="208"/>
      <c r="D89" s="209"/>
      <c r="E89" s="56" t="s">
        <v>35</v>
      </c>
      <c r="F89" s="39"/>
      <c r="G89" s="39">
        <f t="shared" si="6"/>
        <v>2488.5500000000002</v>
      </c>
      <c r="H89" s="52">
        <v>2488.5500000000002</v>
      </c>
    </row>
    <row r="90" spans="2:8" s="28" customFormat="1" ht="25.5" x14ac:dyDescent="0.25">
      <c r="B90" s="204">
        <v>4</v>
      </c>
      <c r="C90" s="205"/>
      <c r="D90" s="206"/>
      <c r="E90" s="56" t="s">
        <v>24</v>
      </c>
      <c r="F90" s="39"/>
      <c r="G90" s="39">
        <f t="shared" si="6"/>
        <v>86900.09</v>
      </c>
      <c r="H90" s="39">
        <f>SUM(H91:H92)</f>
        <v>86900.09</v>
      </c>
    </row>
    <row r="91" spans="2:8" s="167" customFormat="1" ht="25.5" x14ac:dyDescent="0.25">
      <c r="B91" s="207">
        <v>42</v>
      </c>
      <c r="C91" s="208"/>
      <c r="D91" s="209"/>
      <c r="E91" s="56" t="s">
        <v>47</v>
      </c>
      <c r="F91" s="39"/>
      <c r="G91" s="39">
        <f t="shared" si="6"/>
        <v>0</v>
      </c>
      <c r="H91" s="52">
        <v>0</v>
      </c>
    </row>
    <row r="92" spans="2:8" s="28" customFormat="1" ht="25.5" x14ac:dyDescent="0.25">
      <c r="B92" s="61">
        <v>45</v>
      </c>
      <c r="C92" s="62"/>
      <c r="D92" s="63"/>
      <c r="E92" s="56" t="s">
        <v>58</v>
      </c>
      <c r="F92" s="39"/>
      <c r="G92" s="39">
        <f t="shared" si="6"/>
        <v>86900.09</v>
      </c>
      <c r="H92" s="52">
        <v>86900.09</v>
      </c>
    </row>
    <row r="93" spans="2:8" s="28" customFormat="1" ht="25.5" x14ac:dyDescent="0.25">
      <c r="B93" s="173" t="s">
        <v>83</v>
      </c>
      <c r="C93" s="174"/>
      <c r="D93" s="175"/>
      <c r="E93" s="153" t="s">
        <v>59</v>
      </c>
      <c r="F93" s="30">
        <f>+F94+F102</f>
        <v>4547951.97</v>
      </c>
      <c r="G93" s="30">
        <f t="shared" si="6"/>
        <v>5222.0999999996275</v>
      </c>
      <c r="H93" s="30">
        <f>SUM(H94,H102,H110,H113)</f>
        <v>4553174.0699999994</v>
      </c>
    </row>
    <row r="94" spans="2:8" s="28" customFormat="1" x14ac:dyDescent="0.25">
      <c r="B94" s="42">
        <v>51</v>
      </c>
      <c r="C94" s="43"/>
      <c r="D94" s="44"/>
      <c r="E94" s="156" t="s">
        <v>67</v>
      </c>
      <c r="F94" s="47">
        <f>+F95+F100</f>
        <v>682192.8</v>
      </c>
      <c r="G94" s="47">
        <f t="shared" si="6"/>
        <v>0</v>
      </c>
      <c r="H94" s="48">
        <f>SUM(H95,H100)</f>
        <v>682192.8</v>
      </c>
    </row>
    <row r="95" spans="2:8" s="28" customFormat="1" x14ac:dyDescent="0.25">
      <c r="B95" s="204">
        <v>3</v>
      </c>
      <c r="C95" s="205"/>
      <c r="D95" s="206"/>
      <c r="E95" s="56" t="s">
        <v>22</v>
      </c>
      <c r="F95" s="39">
        <f>+F96+F97+F98+F99</f>
        <v>408430.92</v>
      </c>
      <c r="G95" s="39">
        <f t="shared" si="6"/>
        <v>10949.630000000005</v>
      </c>
      <c r="H95" s="52">
        <f>SUM(H96:H99)</f>
        <v>419380.55</v>
      </c>
    </row>
    <row r="96" spans="2:8" s="28" customFormat="1" x14ac:dyDescent="0.25">
      <c r="B96" s="207">
        <v>31</v>
      </c>
      <c r="C96" s="208"/>
      <c r="D96" s="209"/>
      <c r="E96" s="56" t="s">
        <v>23</v>
      </c>
      <c r="F96" s="39">
        <v>0</v>
      </c>
      <c r="G96" s="39">
        <f t="shared" si="6"/>
        <v>0</v>
      </c>
      <c r="H96" s="52">
        <v>0</v>
      </c>
    </row>
    <row r="97" spans="2:8" s="28" customFormat="1" x14ac:dyDescent="0.25">
      <c r="B97" s="207">
        <v>32</v>
      </c>
      <c r="C97" s="208"/>
      <c r="D97" s="209"/>
      <c r="E97" s="56" t="s">
        <v>35</v>
      </c>
      <c r="F97" s="39">
        <v>89896.18</v>
      </c>
      <c r="G97" s="39">
        <f t="shared" si="6"/>
        <v>10949.630000000005</v>
      </c>
      <c r="H97" s="52">
        <v>100845.81</v>
      </c>
    </row>
    <row r="98" spans="2:8" s="167" customFormat="1" x14ac:dyDescent="0.25">
      <c r="B98" s="61">
        <v>35</v>
      </c>
      <c r="C98" s="62"/>
      <c r="D98" s="63"/>
      <c r="E98" s="56" t="s">
        <v>60</v>
      </c>
      <c r="F98" s="39">
        <v>179175.79</v>
      </c>
      <c r="G98" s="39">
        <f t="shared" si="6"/>
        <v>0</v>
      </c>
      <c r="H98" s="52">
        <v>179175.79</v>
      </c>
    </row>
    <row r="99" spans="2:8" s="167" customFormat="1" ht="25.5" x14ac:dyDescent="0.25">
      <c r="B99" s="61">
        <v>36</v>
      </c>
      <c r="C99" s="62"/>
      <c r="D99" s="63"/>
      <c r="E99" s="56" t="s">
        <v>61</v>
      </c>
      <c r="F99" s="39">
        <v>139358.95000000001</v>
      </c>
      <c r="G99" s="39">
        <f t="shared" si="6"/>
        <v>0</v>
      </c>
      <c r="H99" s="52">
        <v>139358.95000000001</v>
      </c>
    </row>
    <row r="100" spans="2:8" s="28" customFormat="1" ht="25.5" x14ac:dyDescent="0.25">
      <c r="B100" s="204">
        <v>4</v>
      </c>
      <c r="C100" s="205"/>
      <c r="D100" s="206"/>
      <c r="E100" s="56" t="s">
        <v>24</v>
      </c>
      <c r="F100" s="39">
        <f>+F101</f>
        <v>273761.88</v>
      </c>
      <c r="G100" s="39">
        <f t="shared" si="6"/>
        <v>-10949.630000000005</v>
      </c>
      <c r="H100" s="39">
        <f>H101</f>
        <v>262812.25</v>
      </c>
    </row>
    <row r="101" spans="2:8" s="28" customFormat="1" ht="25.5" x14ac:dyDescent="0.25">
      <c r="B101" s="207">
        <v>42</v>
      </c>
      <c r="C101" s="208"/>
      <c r="D101" s="209"/>
      <c r="E101" s="56" t="s">
        <v>47</v>
      </c>
      <c r="F101" s="39">
        <v>273761.88</v>
      </c>
      <c r="G101" s="39">
        <f t="shared" si="6"/>
        <v>-10949.630000000005</v>
      </c>
      <c r="H101" s="52">
        <v>262812.25</v>
      </c>
    </row>
    <row r="102" spans="2:8" s="28" customFormat="1" x14ac:dyDescent="0.25">
      <c r="B102" s="42">
        <v>54</v>
      </c>
      <c r="C102" s="43"/>
      <c r="D102" s="66"/>
      <c r="E102" s="154" t="s">
        <v>69</v>
      </c>
      <c r="F102" s="47">
        <f>+F103+F108</f>
        <v>3865759.17</v>
      </c>
      <c r="G102" s="47">
        <f t="shared" si="6"/>
        <v>-300000</v>
      </c>
      <c r="H102" s="48">
        <f>SUM(H103,H108)</f>
        <v>3565759.17</v>
      </c>
    </row>
    <row r="103" spans="2:8" s="28" customFormat="1" x14ac:dyDescent="0.25">
      <c r="B103" s="204">
        <v>3</v>
      </c>
      <c r="C103" s="205"/>
      <c r="D103" s="206"/>
      <c r="E103" s="56" t="s">
        <v>22</v>
      </c>
      <c r="F103" s="39">
        <f>+F104+F105+F106+F107</f>
        <v>2314441.86</v>
      </c>
      <c r="G103" s="39">
        <f t="shared" si="6"/>
        <v>62047.910000000149</v>
      </c>
      <c r="H103" s="52">
        <f>SUM(H104:H107)</f>
        <v>2376489.77</v>
      </c>
    </row>
    <row r="104" spans="2:8" s="28" customFormat="1" x14ac:dyDescent="0.25">
      <c r="B104" s="207">
        <v>31</v>
      </c>
      <c r="C104" s="208"/>
      <c r="D104" s="209"/>
      <c r="E104" s="56" t="s">
        <v>23</v>
      </c>
      <c r="F104" s="39">
        <v>0</v>
      </c>
      <c r="G104" s="39">
        <f t="shared" si="6"/>
        <v>0</v>
      </c>
      <c r="H104" s="52">
        <v>0</v>
      </c>
    </row>
    <row r="105" spans="2:8" s="28" customFormat="1" x14ac:dyDescent="0.25">
      <c r="B105" s="207">
        <v>32</v>
      </c>
      <c r="C105" s="208"/>
      <c r="D105" s="209"/>
      <c r="E105" s="56" t="s">
        <v>35</v>
      </c>
      <c r="F105" s="39">
        <v>509411.67</v>
      </c>
      <c r="G105" s="39">
        <f t="shared" si="6"/>
        <v>62047.909999999974</v>
      </c>
      <c r="H105" s="52">
        <v>571459.57999999996</v>
      </c>
    </row>
    <row r="106" spans="2:8" s="28" customFormat="1" x14ac:dyDescent="0.25">
      <c r="B106" s="61">
        <v>35</v>
      </c>
      <c r="C106" s="62"/>
      <c r="D106" s="63"/>
      <c r="E106" s="56" t="s">
        <v>60</v>
      </c>
      <c r="F106" s="39">
        <v>1015329.48</v>
      </c>
      <c r="G106" s="39">
        <f t="shared" si="6"/>
        <v>0</v>
      </c>
      <c r="H106" s="52">
        <v>1015329.48</v>
      </c>
    </row>
    <row r="107" spans="2:8" s="167" customFormat="1" ht="25.5" x14ac:dyDescent="0.25">
      <c r="B107" s="61">
        <v>36</v>
      </c>
      <c r="C107" s="62"/>
      <c r="D107" s="63"/>
      <c r="E107" s="56" t="s">
        <v>61</v>
      </c>
      <c r="F107" s="39">
        <v>789700.71</v>
      </c>
      <c r="G107" s="39">
        <f t="shared" si="6"/>
        <v>0</v>
      </c>
      <c r="H107" s="52">
        <v>789700.71</v>
      </c>
    </row>
    <row r="108" spans="2:8" s="28" customFormat="1" ht="25.5" x14ac:dyDescent="0.25">
      <c r="B108" s="204">
        <v>4</v>
      </c>
      <c r="C108" s="205"/>
      <c r="D108" s="206"/>
      <c r="E108" s="56" t="s">
        <v>24</v>
      </c>
      <c r="F108" s="39">
        <f>+F109</f>
        <v>1551317.31</v>
      </c>
      <c r="G108" s="39">
        <f t="shared" si="6"/>
        <v>-362047.91000000015</v>
      </c>
      <c r="H108" s="52">
        <f>H109</f>
        <v>1189269.3999999999</v>
      </c>
    </row>
    <row r="109" spans="2:8" s="28" customFormat="1" ht="25.5" x14ac:dyDescent="0.25">
      <c r="B109" s="207">
        <v>42</v>
      </c>
      <c r="C109" s="208"/>
      <c r="D109" s="209"/>
      <c r="E109" s="56" t="s">
        <v>47</v>
      </c>
      <c r="F109" s="39">
        <v>1551317.31</v>
      </c>
      <c r="G109" s="39">
        <f t="shared" si="6"/>
        <v>-362047.91000000015</v>
      </c>
      <c r="H109" s="52">
        <v>1189269.3999999999</v>
      </c>
    </row>
    <row r="110" spans="2:8" s="28" customFormat="1" x14ac:dyDescent="0.25">
      <c r="B110" s="42">
        <v>19</v>
      </c>
      <c r="C110" s="43"/>
      <c r="D110" s="44"/>
      <c r="E110" s="156" t="s">
        <v>84</v>
      </c>
      <c r="F110" s="47">
        <v>0</v>
      </c>
      <c r="G110" s="47">
        <f t="shared" si="6"/>
        <v>300000</v>
      </c>
      <c r="H110" s="48">
        <f>H111</f>
        <v>300000</v>
      </c>
    </row>
    <row r="111" spans="2:8" s="28" customFormat="1" ht="25.5" x14ac:dyDescent="0.25">
      <c r="B111" s="204">
        <v>4</v>
      </c>
      <c r="C111" s="205"/>
      <c r="D111" s="206"/>
      <c r="E111" s="56" t="s">
        <v>24</v>
      </c>
      <c r="F111" s="39">
        <v>0</v>
      </c>
      <c r="G111" s="39">
        <f t="shared" si="6"/>
        <v>300000</v>
      </c>
      <c r="H111" s="52">
        <f>H112</f>
        <v>300000</v>
      </c>
    </row>
    <row r="112" spans="2:8" s="28" customFormat="1" ht="25.5" x14ac:dyDescent="0.25">
      <c r="B112" s="207">
        <v>42</v>
      </c>
      <c r="C112" s="208"/>
      <c r="D112" s="209"/>
      <c r="E112" s="56" t="s">
        <v>47</v>
      </c>
      <c r="F112" s="39">
        <v>0</v>
      </c>
      <c r="G112" s="39">
        <f t="shared" si="6"/>
        <v>300000</v>
      </c>
      <c r="H112" s="52">
        <v>300000</v>
      </c>
    </row>
    <row r="113" spans="2:8" s="28" customFormat="1" x14ac:dyDescent="0.25">
      <c r="B113" s="42">
        <v>42</v>
      </c>
      <c r="C113" s="43"/>
      <c r="D113" s="44"/>
      <c r="E113" s="156" t="s">
        <v>66</v>
      </c>
      <c r="F113" s="47">
        <v>0</v>
      </c>
      <c r="G113" s="47">
        <f t="shared" si="6"/>
        <v>5222.1000000000004</v>
      </c>
      <c r="H113" s="48">
        <f>H114</f>
        <v>5222.1000000000004</v>
      </c>
    </row>
    <row r="114" spans="2:8" s="167" customFormat="1" x14ac:dyDescent="0.25">
      <c r="B114" s="204">
        <v>3</v>
      </c>
      <c r="C114" s="205"/>
      <c r="D114" s="206"/>
      <c r="E114" s="155" t="s">
        <v>22</v>
      </c>
      <c r="F114" s="39">
        <v>0</v>
      </c>
      <c r="G114" s="39">
        <f t="shared" si="6"/>
        <v>5222.1000000000004</v>
      </c>
      <c r="H114" s="52">
        <f>SUM(H115:H115)</f>
        <v>5222.1000000000004</v>
      </c>
    </row>
    <row r="115" spans="2:8" s="28" customFormat="1" x14ac:dyDescent="0.25">
      <c r="B115" s="207">
        <v>32</v>
      </c>
      <c r="C115" s="208"/>
      <c r="D115" s="209"/>
      <c r="E115" s="155" t="s">
        <v>35</v>
      </c>
      <c r="F115" s="39">
        <v>0</v>
      </c>
      <c r="G115" s="39">
        <f t="shared" si="6"/>
        <v>5222.1000000000004</v>
      </c>
      <c r="H115" s="52">
        <v>5222.1000000000004</v>
      </c>
    </row>
    <row r="116" spans="2:8" s="28" customFormat="1" x14ac:dyDescent="0.25">
      <c r="B116" s="173" t="s">
        <v>85</v>
      </c>
      <c r="C116" s="174"/>
      <c r="D116" s="175"/>
      <c r="E116" s="153" t="s">
        <v>88</v>
      </c>
      <c r="F116" s="30">
        <f>SUM(F117,F125)</f>
        <v>10989.85</v>
      </c>
      <c r="G116" s="30">
        <f t="shared" ref="G116:G130" si="7">H116-F116</f>
        <v>1092.5900000000001</v>
      </c>
      <c r="H116" s="31">
        <f>SUM(H117,H125)</f>
        <v>12082.44</v>
      </c>
    </row>
    <row r="117" spans="2:8" s="166" customFormat="1" ht="25.5" x14ac:dyDescent="0.25">
      <c r="B117" s="173" t="s">
        <v>86</v>
      </c>
      <c r="C117" s="174"/>
      <c r="D117" s="175"/>
      <c r="E117" s="153" t="s">
        <v>62</v>
      </c>
      <c r="F117" s="30">
        <f>+F118</f>
        <v>7489.85</v>
      </c>
      <c r="G117" s="30">
        <f t="shared" si="7"/>
        <v>1092.5900000000001</v>
      </c>
      <c r="H117" s="30">
        <f>SUM(H118,H122)</f>
        <v>8582.44</v>
      </c>
    </row>
    <row r="118" spans="2:8" s="167" customFormat="1" x14ac:dyDescent="0.25">
      <c r="B118" s="42">
        <v>54</v>
      </c>
      <c r="C118" s="43"/>
      <c r="D118" s="66"/>
      <c r="E118" s="154" t="s">
        <v>69</v>
      </c>
      <c r="F118" s="47">
        <f>+F119</f>
        <v>7489.85</v>
      </c>
      <c r="G118" s="47">
        <f t="shared" si="7"/>
        <v>0</v>
      </c>
      <c r="H118" s="48">
        <f>SUM(H119)</f>
        <v>7489.85</v>
      </c>
    </row>
    <row r="119" spans="2:8" s="167" customFormat="1" x14ac:dyDescent="0.25">
      <c r="B119" s="204">
        <v>3</v>
      </c>
      <c r="C119" s="205"/>
      <c r="D119" s="206"/>
      <c r="E119" s="56" t="s">
        <v>22</v>
      </c>
      <c r="F119" s="39">
        <f>+F120+F121</f>
        <v>7489.85</v>
      </c>
      <c r="G119" s="39">
        <f t="shared" si="7"/>
        <v>0</v>
      </c>
      <c r="H119" s="52">
        <f>SUM(H120:H121)</f>
        <v>7489.85</v>
      </c>
    </row>
    <row r="120" spans="2:8" s="28" customFormat="1" x14ac:dyDescent="0.25">
      <c r="B120" s="207">
        <v>31</v>
      </c>
      <c r="C120" s="208"/>
      <c r="D120" s="209"/>
      <c r="E120" s="56" t="s">
        <v>23</v>
      </c>
      <c r="F120" s="39">
        <v>0</v>
      </c>
      <c r="G120" s="39">
        <f t="shared" si="7"/>
        <v>0</v>
      </c>
      <c r="H120" s="52">
        <v>0</v>
      </c>
    </row>
    <row r="121" spans="2:8" s="28" customFormat="1" x14ac:dyDescent="0.25">
      <c r="B121" s="207">
        <v>32</v>
      </c>
      <c r="C121" s="208"/>
      <c r="D121" s="209"/>
      <c r="E121" s="56" t="s">
        <v>35</v>
      </c>
      <c r="F121" s="39">
        <v>7489.85</v>
      </c>
      <c r="G121" s="39">
        <f t="shared" si="7"/>
        <v>0</v>
      </c>
      <c r="H121" s="52">
        <v>7489.85</v>
      </c>
    </row>
    <row r="122" spans="2:8" s="28" customFormat="1" x14ac:dyDescent="0.25">
      <c r="B122" s="42">
        <v>42</v>
      </c>
      <c r="C122" s="43"/>
      <c r="D122" s="44"/>
      <c r="E122" s="156" t="s">
        <v>66</v>
      </c>
      <c r="F122" s="47">
        <v>0</v>
      </c>
      <c r="G122" s="47">
        <f t="shared" si="7"/>
        <v>1092.5899999999999</v>
      </c>
      <c r="H122" s="48">
        <f>H123</f>
        <v>1092.5899999999999</v>
      </c>
    </row>
    <row r="123" spans="2:8" s="167" customFormat="1" x14ac:dyDescent="0.25">
      <c r="B123" s="204">
        <v>3</v>
      </c>
      <c r="C123" s="205"/>
      <c r="D123" s="206"/>
      <c r="E123" s="56" t="s">
        <v>22</v>
      </c>
      <c r="F123" s="39">
        <v>0</v>
      </c>
      <c r="G123" s="39">
        <f t="shared" si="7"/>
        <v>1092.5899999999999</v>
      </c>
      <c r="H123" s="52">
        <f>H124</f>
        <v>1092.5899999999999</v>
      </c>
    </row>
    <row r="124" spans="2:8" s="28" customFormat="1" x14ac:dyDescent="0.25">
      <c r="B124" s="207">
        <v>32</v>
      </c>
      <c r="C124" s="208"/>
      <c r="D124" s="209"/>
      <c r="E124" s="56" t="s">
        <v>35</v>
      </c>
      <c r="F124" s="39">
        <v>0</v>
      </c>
      <c r="G124" s="39">
        <f t="shared" si="7"/>
        <v>1092.5899999999999</v>
      </c>
      <c r="H124" s="52">
        <v>1092.5899999999999</v>
      </c>
    </row>
    <row r="125" spans="2:8" s="28" customFormat="1" ht="25.5" x14ac:dyDescent="0.25">
      <c r="B125" s="173" t="s">
        <v>87</v>
      </c>
      <c r="C125" s="174"/>
      <c r="D125" s="175"/>
      <c r="E125" s="153" t="s">
        <v>63</v>
      </c>
      <c r="F125" s="30">
        <f>+F127</f>
        <v>3500</v>
      </c>
      <c r="G125" s="30">
        <f t="shared" si="7"/>
        <v>0</v>
      </c>
      <c r="H125" s="30">
        <f>SUM(H126)</f>
        <v>3500</v>
      </c>
    </row>
    <row r="126" spans="2:8" s="167" customFormat="1" x14ac:dyDescent="0.25">
      <c r="B126" s="42">
        <v>54</v>
      </c>
      <c r="C126" s="43"/>
      <c r="D126" s="66"/>
      <c r="E126" s="154" t="s">
        <v>69</v>
      </c>
      <c r="F126" s="47">
        <f>+F127</f>
        <v>3500</v>
      </c>
      <c r="G126" s="47">
        <f t="shared" si="7"/>
        <v>0</v>
      </c>
      <c r="H126" s="48">
        <f>H127</f>
        <v>3500</v>
      </c>
    </row>
    <row r="127" spans="2:8" s="167" customFormat="1" x14ac:dyDescent="0.25">
      <c r="B127" s="204">
        <v>3</v>
      </c>
      <c r="C127" s="205"/>
      <c r="D127" s="206"/>
      <c r="E127" s="56" t="s">
        <v>22</v>
      </c>
      <c r="F127" s="39">
        <f>+F128+F129</f>
        <v>3500</v>
      </c>
      <c r="G127" s="39">
        <f t="shared" si="7"/>
        <v>0</v>
      </c>
      <c r="H127" s="52">
        <f>SUM(H128:H129)</f>
        <v>3500</v>
      </c>
    </row>
    <row r="128" spans="2:8" s="28" customFormat="1" x14ac:dyDescent="0.25">
      <c r="B128" s="207">
        <v>31</v>
      </c>
      <c r="C128" s="208"/>
      <c r="D128" s="209"/>
      <c r="E128" s="56" t="s">
        <v>23</v>
      </c>
      <c r="F128" s="39"/>
      <c r="G128" s="39">
        <f t="shared" si="7"/>
        <v>0</v>
      </c>
      <c r="H128" s="52">
        <v>0</v>
      </c>
    </row>
    <row r="129" spans="2:8" s="28" customFormat="1" x14ac:dyDescent="0.25">
      <c r="B129" s="207">
        <v>32</v>
      </c>
      <c r="C129" s="208"/>
      <c r="D129" s="209"/>
      <c r="E129" s="56" t="s">
        <v>35</v>
      </c>
      <c r="F129" s="39">
        <v>3500</v>
      </c>
      <c r="G129" s="39">
        <f t="shared" si="7"/>
        <v>0</v>
      </c>
      <c r="H129" s="52">
        <v>3500</v>
      </c>
    </row>
    <row r="130" spans="2:8" s="28" customFormat="1" x14ac:dyDescent="0.25">
      <c r="B130" s="210" t="s">
        <v>64</v>
      </c>
      <c r="C130" s="211"/>
      <c r="D130" s="211"/>
      <c r="E130" s="212"/>
      <c r="F130" s="168">
        <f>+F125+F117+F93+F62+F20+F14+F8</f>
        <v>13881710.17</v>
      </c>
      <c r="G130" s="30">
        <f t="shared" si="7"/>
        <v>-46448.910000000149</v>
      </c>
      <c r="H130" s="169">
        <f>SUM(H7,H19,H61,H116)</f>
        <v>13835261.26</v>
      </c>
    </row>
    <row r="131" spans="2:8" s="166" customFormat="1" x14ac:dyDescent="0.25">
      <c r="B131"/>
      <c r="C131"/>
      <c r="D131"/>
      <c r="E131"/>
      <c r="F131"/>
      <c r="G131"/>
      <c r="H131"/>
    </row>
  </sheetData>
  <mergeCells count="92">
    <mergeCell ref="B9:D9"/>
    <mergeCell ref="B10:D10"/>
    <mergeCell ref="B12:D12"/>
    <mergeCell ref="B11:D11"/>
    <mergeCell ref="B2:H2"/>
    <mergeCell ref="B4:H4"/>
    <mergeCell ref="B7:D7"/>
    <mergeCell ref="B8:D8"/>
    <mergeCell ref="B6:D6"/>
    <mergeCell ref="B18:D18"/>
    <mergeCell ref="B20:D20"/>
    <mergeCell ref="B39:D39"/>
    <mergeCell ref="B44:D44"/>
    <mergeCell ref="B45:D45"/>
    <mergeCell ref="B41:D41"/>
    <mergeCell ref="B36:D36"/>
    <mergeCell ref="B37:D37"/>
    <mergeCell ref="B60:D60"/>
    <mergeCell ref="B61:D61"/>
    <mergeCell ref="B55:D55"/>
    <mergeCell ref="B56:D56"/>
    <mergeCell ref="B25:D25"/>
    <mergeCell ref="B26:D26"/>
    <mergeCell ref="B31:D31"/>
    <mergeCell ref="B32:D32"/>
    <mergeCell ref="B38:D38"/>
    <mergeCell ref="B30:D30"/>
    <mergeCell ref="B72:D72"/>
    <mergeCell ref="B73:D73"/>
    <mergeCell ref="B84:D84"/>
    <mergeCell ref="B75:D75"/>
    <mergeCell ref="B76:D76"/>
    <mergeCell ref="B62:D62"/>
    <mergeCell ref="B66:D66"/>
    <mergeCell ref="B67:D67"/>
    <mergeCell ref="B68:D68"/>
    <mergeCell ref="B71:D71"/>
    <mergeCell ref="B64:D64"/>
    <mergeCell ref="B65:D65"/>
    <mergeCell ref="B93:D93"/>
    <mergeCell ref="B90:D90"/>
    <mergeCell ref="B130:E130"/>
    <mergeCell ref="B117:D117"/>
    <mergeCell ref="B119:D119"/>
    <mergeCell ref="B120:D120"/>
    <mergeCell ref="B121:D121"/>
    <mergeCell ref="B125:D125"/>
    <mergeCell ref="B124:D124"/>
    <mergeCell ref="B123:D123"/>
    <mergeCell ref="B127:D127"/>
    <mergeCell ref="B128:D128"/>
    <mergeCell ref="B129:D129"/>
    <mergeCell ref="B105:D105"/>
    <mergeCell ref="B108:D108"/>
    <mergeCell ref="B109:D109"/>
    <mergeCell ref="B95:D95"/>
    <mergeCell ref="B96:D96"/>
    <mergeCell ref="B97:D97"/>
    <mergeCell ref="B100:D100"/>
    <mergeCell ref="B101:D101"/>
    <mergeCell ref="B116:D116"/>
    <mergeCell ref="B59:D59"/>
    <mergeCell ref="B19:D19"/>
    <mergeCell ref="B23:D23"/>
    <mergeCell ref="B24:D24"/>
    <mergeCell ref="B28:D28"/>
    <mergeCell ref="B29:D29"/>
    <mergeCell ref="B42:D42"/>
    <mergeCell ref="B43:D43"/>
    <mergeCell ref="B52:D52"/>
    <mergeCell ref="B53:D53"/>
    <mergeCell ref="B22:D22"/>
    <mergeCell ref="B34:D34"/>
    <mergeCell ref="B35:D35"/>
    <mergeCell ref="B51:D51"/>
    <mergeCell ref="B57:D57"/>
    <mergeCell ref="B114:D114"/>
    <mergeCell ref="B115:D115"/>
    <mergeCell ref="B14:D14"/>
    <mergeCell ref="B16:D16"/>
    <mergeCell ref="B17:D17"/>
    <mergeCell ref="B112:D112"/>
    <mergeCell ref="B79:D79"/>
    <mergeCell ref="B80:D80"/>
    <mergeCell ref="B83:D83"/>
    <mergeCell ref="B91:D91"/>
    <mergeCell ref="B87:D87"/>
    <mergeCell ref="B88:D88"/>
    <mergeCell ref="B89:D89"/>
    <mergeCell ref="B111:D111"/>
    <mergeCell ref="B103:D103"/>
    <mergeCell ref="B104:D104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rowBreaks count="2" manualBreakCount="2">
    <brk id="39" min="1" max="17" man="1"/>
    <brk id="90" min="1" max="17" man="1"/>
  </rowBreaks>
  <ignoredErrors>
    <ignoredError sqref="F9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  <vt:lpstr>'POSEBNI DIO'!Ispis_naslova</vt:lpstr>
      <vt:lpstr>'POSEBNI DIO'!Podrucje_ispisa</vt:lpstr>
      <vt:lpstr>'Rashodi prema funkcijskoj kl'!Podrucje_ispisa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2022-10-28T09:19:26Z</cp:lastPrinted>
  <dcterms:created xsi:type="dcterms:W3CDTF">2022-08-12T12:51:27Z</dcterms:created>
  <dcterms:modified xsi:type="dcterms:W3CDTF">2023-06-29T11:12:57Z</dcterms:modified>
</cp:coreProperties>
</file>